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ndergroundItems_2020-5-28" sheetId="1" state="visible" r:id="rId2"/>
    <sheet name="BOFEK_CLUSTERS" sheetId="2" state="visible" r:id="rId3"/>
    <sheet name="STARING_REEKSEN" sheetId="3" state="visible" r:id="rId4"/>
  </sheets>
  <definedNames>
    <definedName function="false" hidden="true" localSheetId="1" name="_xlnm._FilterDatabase" vbProcedure="false">BOFEK_CLUSTERS!$B$1:$BB$313</definedName>
    <definedName function="false" hidden="true" localSheetId="0" name="_xlnm._FilterDatabase" vbProcedure="false">'UndergroundItems_2020-5-28'!$A$1:$L$319</definedName>
    <definedName function="false" hidden="false" name="bro_list" vbProcedure="false">BOFEK_CLUSTERS!$B$2:$B$67899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" authorId="0">
      <text>
        <r>
          <rPr>
            <sz val="10"/>
            <rFont val="Arial"/>
            <family val="2"/>
            <charset val="1"/>
          </rPr>
          <t xml:space="preserve">Coloured? From BRO2020 shape file.
Blue: uniform
Yellow: slight variation
Orange: More typing possible with additives
Red: Non existent, code 999
No color? Directly taken from BOFEK2020 matching table of WUR.</t>
        </r>
      </text>
    </comment>
    <comment ref="G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Voorstel hernoeming: KV_SOIL</t>
        </r>
      </text>
    </comment>
    <comment ref="H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Voorstel hernoeming: THETA_E_SOIL
</t>
        </r>
      </text>
    </comment>
  </commentList>
</comments>
</file>

<file path=xl/sharedStrings.xml><?xml version="1.0" encoding="utf-8"?>
<sst xmlns="http://schemas.openxmlformats.org/spreadsheetml/2006/main" count="2047" uniqueCount="863">
  <si>
    <t xml:space="preserve">Original_order</t>
  </si>
  <si>
    <t xml:space="preserve">Type</t>
  </si>
  <si>
    <t xml:space="preserve">Categorie</t>
  </si>
  <si>
    <t xml:space="preserve">Code</t>
  </si>
  <si>
    <t xml:space="preserve">BOFEK_ID</t>
  </si>
  <si>
    <t xml:space="preserve">BOFEK_CLUSTER</t>
  </si>
  <si>
    <t xml:space="preserve">GROUND_INFILTRATION_MD</t>
  </si>
  <si>
    <t xml:space="preserve">WATER_STORAGE_PERCENTAGE</t>
  </si>
  <si>
    <t xml:space="preserve">SUBSIDENCE</t>
  </si>
  <si>
    <t xml:space="preserve">PEAT_FRACTION</t>
  </si>
  <si>
    <t xml:space="preserve">TOPLAYER_THICKNESS</t>
  </si>
  <si>
    <t xml:space="preserve">CLAY_THICKNESS</t>
  </si>
  <si>
    <t xml:space="preserve">Aarveengronden</t>
  </si>
  <si>
    <t xml:space="preserve">hEv</t>
  </si>
  <si>
    <t xml:space="preserve">Koopveengronden op bosveen (of eutroof broekveen)</t>
  </si>
  <si>
    <t xml:space="preserve">hVb</t>
  </si>
  <si>
    <t xml:space="preserve">Koopveengronden op zeggeveen, rietzeggeveen of (mesotroof) broekveen</t>
  </si>
  <si>
    <t xml:space="preserve">hVc</t>
  </si>
  <si>
    <t xml:space="preserve">Koopveengronden op bagger, verslagen veen, gyttja of andere veensoorten</t>
  </si>
  <si>
    <t xml:space="preserve">hVd</t>
  </si>
  <si>
    <t xml:space="preserve">Koopveengronden op rietveen of zeggerietveen</t>
  </si>
  <si>
    <t xml:space="preserve">hVr</t>
  </si>
  <si>
    <t xml:space="preserve">Waardveengronden op bosveen (of eutroof broekveen)</t>
  </si>
  <si>
    <t xml:space="preserve">kVb</t>
  </si>
  <si>
    <t xml:space="preserve">Waardveengronden op zeggeveen, rietzeggeveen of (mesotroof) broekveen</t>
  </si>
  <si>
    <t xml:space="preserve">kVc</t>
  </si>
  <si>
    <t xml:space="preserve">Waardveengronden op bagger, verslagen veen, gyttja of andere veensoorten</t>
  </si>
  <si>
    <t xml:space="preserve">kVd</t>
  </si>
  <si>
    <t xml:space="preserve">Waardveengronden op rietveen of zeggerietveen</t>
  </si>
  <si>
    <t xml:space="preserve">kVr</t>
  </si>
  <si>
    <t xml:space="preserve">Weideveengronden op bosveen (of eutroof broekveen)</t>
  </si>
  <si>
    <t xml:space="preserve">pVb</t>
  </si>
  <si>
    <t xml:space="preserve">Weideveengronden op zeggeveen, rietzeggeveen of (mesotroof) broekveen</t>
  </si>
  <si>
    <t xml:space="preserve">pVc</t>
  </si>
  <si>
    <t xml:space="preserve">Weideveengronden op bagger, verslagen veen, gyttja of andere veensoorten</t>
  </si>
  <si>
    <t xml:space="preserve">pVd</t>
  </si>
  <si>
    <t xml:space="preserve">Weideveengronden op rietveen of zeggerietveen</t>
  </si>
  <si>
    <t xml:space="preserve">pVr</t>
  </si>
  <si>
    <t xml:space="preserve">Koopveengronden op zand, beginnend ondieper dan 120 cm</t>
  </si>
  <si>
    <t xml:space="preserve">hVz</t>
  </si>
  <si>
    <t xml:space="preserve">Waardveengronden op zand, beginnend ondieper dan 120 cm</t>
  </si>
  <si>
    <t xml:space="preserve">kVz</t>
  </si>
  <si>
    <t xml:space="preserve">Weideveengronden op zand, beginnend ondieper dan 120 cm</t>
  </si>
  <si>
    <t xml:space="preserve">pVz</t>
  </si>
  <si>
    <t xml:space="preserve">Madeveengronden op zeggeveen, rietzeggeveen of broekveen</t>
  </si>
  <si>
    <t xml:space="preserve">aVc</t>
  </si>
  <si>
    <t xml:space="preserve">Vlierveengronden op (meestal niet-gerijpte) zavel of klei, beginnend ondieper dan 120 cm</t>
  </si>
  <si>
    <t xml:space="preserve">Vk</t>
  </si>
  <si>
    <t xml:space="preserve">Koopveengronden op (meestal niet-gerijpte) zavel of klei, beginnend ondieper dan 120 cm</t>
  </si>
  <si>
    <t xml:space="preserve">hVk</t>
  </si>
  <si>
    <t xml:space="preserve">Koopveengronden op veenmosveen</t>
  </si>
  <si>
    <t xml:space="preserve">hVs</t>
  </si>
  <si>
    <t xml:space="preserve">Waardveengronden op (meestal niet-gerijpte) zavel of klei, beginned ondieper dan 120 cm</t>
  </si>
  <si>
    <t xml:space="preserve">kVk</t>
  </si>
  <si>
    <t xml:space="preserve">Waardveengronden op veenmosveen</t>
  </si>
  <si>
    <t xml:space="preserve">kVs</t>
  </si>
  <si>
    <t xml:space="preserve">Weideveengronden op (meestal niet-gerijpte) zavel of klei, beginnend ondieper dan 120 cm</t>
  </si>
  <si>
    <t xml:space="preserve">pVk</t>
  </si>
  <si>
    <t xml:space="preserve">Weideveengronden op veenmosveen</t>
  </si>
  <si>
    <t xml:space="preserve">pVs</t>
  </si>
  <si>
    <t xml:space="preserve">Veenafbraakgebied</t>
  </si>
  <si>
    <t xml:space="preserve">AVk</t>
  </si>
  <si>
    <t xml:space="preserve">Petgaten</t>
  </si>
  <si>
    <t xml:space="preserve">AP</t>
  </si>
  <si>
    <t xml:space="preserve">Vlierveengronden op bosveen (of eutroof broekveen)</t>
  </si>
  <si>
    <t xml:space="preserve">Vb</t>
  </si>
  <si>
    <t xml:space="preserve">Vlierveengronden op zeggeveen, rietzeggeveen of (mesotroof) broekveen</t>
  </si>
  <si>
    <t xml:space="preserve">Vc</t>
  </si>
  <si>
    <t xml:space="preserve">Vlierveengronden op bagger, verslagen veen, gyttja of andere veensoorten</t>
  </si>
  <si>
    <t xml:space="preserve">Vd</t>
  </si>
  <si>
    <t xml:space="preserve">Vlierveengronden</t>
  </si>
  <si>
    <t xml:space="preserve">Vo</t>
  </si>
  <si>
    <t xml:space="preserve">Vlierveengronden op rietveen of zeggerietveen</t>
  </si>
  <si>
    <t xml:space="preserve">Vr</t>
  </si>
  <si>
    <t xml:space="preserve">Vlierveengronden op veenmosveen</t>
  </si>
  <si>
    <t xml:space="preserve">Vs</t>
  </si>
  <si>
    <t xml:space="preserve">Vlierveengronden op zand met humuspodzol, beginnend ondieper dan 120 cm</t>
  </si>
  <si>
    <t xml:space="preserve">Vp</t>
  </si>
  <si>
    <t xml:space="preserve">Vlierveengronden op zand zonder humuspodzol, beginnend ondieper dan 120 cm</t>
  </si>
  <si>
    <t xml:space="preserve">Vz</t>
  </si>
  <si>
    <t xml:space="preserve">Veengronden op een veenkoloniaal dek op zeggeveen, rietzeggenveen of moerasbosveen</t>
  </si>
  <si>
    <t xml:space="preserve">iVc</t>
  </si>
  <si>
    <t xml:space="preserve">Veengronden met een veenkoloniaal dek op zand zonder humuspodzol, beginnend ondieper dan 120 cm</t>
  </si>
  <si>
    <t xml:space="preserve">iVz</t>
  </si>
  <si>
    <t xml:space="preserve">Meerveengronden op zand zonder humuspodzol, beginnend ondieper dan 120 cm</t>
  </si>
  <si>
    <t xml:space="preserve">zVz</t>
  </si>
  <si>
    <t xml:space="preserve">Veengronden met een veenkoloniaal dek op zand met humuspodzol, beginnend ondieper dan 120 cm</t>
  </si>
  <si>
    <t xml:space="preserve">iVp</t>
  </si>
  <si>
    <t xml:space="preserve">Veengronden met een veenkoloniaal dek op veenmosveen</t>
  </si>
  <si>
    <t xml:space="preserve">iVs</t>
  </si>
  <si>
    <t xml:space="preserve">Meerveengronden op zand met humuspodzol, beginnend ondieper dan 120 cm</t>
  </si>
  <si>
    <t xml:space="preserve">zVp</t>
  </si>
  <si>
    <t xml:space="preserve">Meerveengronden op veenmosveen</t>
  </si>
  <si>
    <t xml:space="preserve">zVs</t>
  </si>
  <si>
    <t xml:space="preserve">Moerige eerdgronden met een moerige bovengrond of moerige tussenlaag op niet-gerijpte zavel of klei</t>
  </si>
  <si>
    <t xml:space="preserve">Wo</t>
  </si>
  <si>
    <t xml:space="preserve">Moerige podzolgronden met een zavel- of een kleidek en een moerige tussenlaag</t>
  </si>
  <si>
    <t xml:space="preserve">kWp</t>
  </si>
  <si>
    <t xml:space="preserve">Moerige eerdgronden met een zavel- of kleidek en een moerige tussenlaag op zand</t>
  </si>
  <si>
    <t xml:space="preserve">kWz</t>
  </si>
  <si>
    <t xml:space="preserve">Veen in ontginning</t>
  </si>
  <si>
    <t xml:space="preserve">AVo</t>
  </si>
  <si>
    <t xml:space="preserve">Madeveengronden op zand met humuspodzol, beginnend ondieper dan 120 cm</t>
  </si>
  <si>
    <t xml:space="preserve">aVp</t>
  </si>
  <si>
    <t xml:space="preserve">Madeveengronden op veenmosveen</t>
  </si>
  <si>
    <t xml:space="preserve">aVs</t>
  </si>
  <si>
    <t xml:space="preserve">Madeveengronden op zand zonder humuspodzol, beginnend ondieper dan 120 cm</t>
  </si>
  <si>
    <t xml:space="preserve">aVz</t>
  </si>
  <si>
    <t xml:space="preserve">Moerige podzolgronden met een veenkoloniaal dek en een moerige tussenlaag</t>
  </si>
  <si>
    <t xml:space="preserve">iWp</t>
  </si>
  <si>
    <t xml:space="preserve">Moerige eerdgronden met een veenkoloniaal dek en een moerige tussenlaag op zand</t>
  </si>
  <si>
    <t xml:space="preserve">iWz</t>
  </si>
  <si>
    <t xml:space="preserve">Moerige podzolgronden met een moerige bovengrond</t>
  </si>
  <si>
    <t xml:space="preserve">vWp</t>
  </si>
  <si>
    <t xml:space="preserve">Moerige eerdgronden met een moerige bovengrond op zand</t>
  </si>
  <si>
    <t xml:space="preserve">vWz</t>
  </si>
  <si>
    <t xml:space="preserve">Afgemaakte petgaten</t>
  </si>
  <si>
    <t xml:space="preserve">AAP</t>
  </si>
  <si>
    <t xml:space="preserve">Venige beekdalgronden</t>
  </si>
  <si>
    <t xml:space="preserve">ABv</t>
  </si>
  <si>
    <t xml:space="preserve">Moerige eerdgronden met een mineraal dek 5-8 procent lutum en een moerige tussenlaag op zand</t>
  </si>
  <si>
    <t xml:space="preserve">uWz</t>
  </si>
  <si>
    <t xml:space="preserve">Meerveengronden op zeggeveen, rietzeggeveen of broekveen</t>
  </si>
  <si>
    <t xml:space="preserve">zVc</t>
  </si>
  <si>
    <t xml:space="preserve">Moerige podzolgronden met humushoudend zanddek en een moerige tussenlaag</t>
  </si>
  <si>
    <t xml:space="preserve">zWp</t>
  </si>
  <si>
    <t xml:space="preserve">Moerige eerdgronden met een zanddek en een moerige tussenlaag op zand</t>
  </si>
  <si>
    <t xml:space="preserve">zWz</t>
  </si>
  <si>
    <t xml:space="preserve">Haarpodzolgronden; lemig fijn zand</t>
  </si>
  <si>
    <t xml:space="preserve">Hd23</t>
  </si>
  <si>
    <t xml:space="preserve">Haarpodzolgronden; leemarm en zwak lemig fijn zand</t>
  </si>
  <si>
    <t xml:space="preserve">Hd21</t>
  </si>
  <si>
    <t xml:space="preserve">Stuifzandgronden</t>
  </si>
  <si>
    <t xml:space="preserve">AS</t>
  </si>
  <si>
    <t xml:space="preserve">Vorstvaaggronden; leemarm en zwak lemig fijn zand</t>
  </si>
  <si>
    <t xml:space="preserve">Zb21</t>
  </si>
  <si>
    <t xml:space="preserve">Duinvaaggronden; leemarm en zwak lemig fijn zand</t>
  </si>
  <si>
    <t xml:space="preserve">Zd21</t>
  </si>
  <si>
    <t xml:space="preserve">Duinvaaggronden; lemig fijn zand</t>
  </si>
  <si>
    <t xml:space="preserve">Zd23</t>
  </si>
  <si>
    <t xml:space="preserve">Veldpodzolgronden; leemarm en zwak lemig fijn zand</t>
  </si>
  <si>
    <t xml:space="preserve">Hn21</t>
  </si>
  <si>
    <t xml:space="preserve">Met huisvuil opgehoogde gronden</t>
  </si>
  <si>
    <t xml:space="preserve">AQ</t>
  </si>
  <si>
    <t xml:space="preserve">Holtpodzolgronden; leemarm en zwak lemig fijn zand</t>
  </si>
  <si>
    <t xml:space="preserve">Y21</t>
  </si>
  <si>
    <t xml:space="preserve">Kamppodzolgronden; leemarm en zwak lemig fijn zand</t>
  </si>
  <si>
    <t xml:space="preserve">cHd21</t>
  </si>
  <si>
    <t xml:space="preserve">Kamppodzolgronden; lemig fijn zand</t>
  </si>
  <si>
    <t xml:space="preserve">cHd23</t>
  </si>
  <si>
    <t xml:space="preserve">Laarpodzolgronden; leemarm en zwak lemig fijn zand</t>
  </si>
  <si>
    <t xml:space="preserve">cHn21</t>
  </si>
  <si>
    <t xml:space="preserve">Loopodzolgronden; leemarm en zwak lemig fijn zand</t>
  </si>
  <si>
    <t xml:space="preserve">cY21</t>
  </si>
  <si>
    <t xml:space="preserve">Akkereerdgronden; leemarm en zwak lemig fijn zand</t>
  </si>
  <si>
    <t xml:space="preserve">cZd21</t>
  </si>
  <si>
    <t xml:space="preserve">Gooreerdgronden; leemarm en zwak lemig fijn zand</t>
  </si>
  <si>
    <t xml:space="preserve">pZn21</t>
  </si>
  <si>
    <t xml:space="preserve">Kanteerdgronden; leemarm en zwak lemig fijn zand</t>
  </si>
  <si>
    <t xml:space="preserve">tZd21</t>
  </si>
  <si>
    <t xml:space="preserve">Lage enkeerdgronden; grof zand</t>
  </si>
  <si>
    <t xml:space="preserve">EZg30</t>
  </si>
  <si>
    <t xml:space="preserve">Hoge bruine enkeerdgronden; leemarm en zwak lemig fijn zand</t>
  </si>
  <si>
    <t xml:space="preserve">bEZ21</t>
  </si>
  <si>
    <t xml:space="preserve">Hoge zwarte enkeerdgronden; leemarm en zwak lemig fijn zand</t>
  </si>
  <si>
    <t xml:space="preserve">zEZ21</t>
  </si>
  <si>
    <t xml:space="preserve">Rooibrikgronden; zwak en sterk lemig fijn zand</t>
  </si>
  <si>
    <t xml:space="preserve">BZd23</t>
  </si>
  <si>
    <t xml:space="preserve">Rooibrikgronden; zeer sterk lemig fijn zand</t>
  </si>
  <si>
    <t xml:space="preserve">BZd24</t>
  </si>
  <si>
    <t xml:space="preserve">Mariene afzettingen ouder dan pleistoceen; fijn zand</t>
  </si>
  <si>
    <t xml:space="preserve">MZz</t>
  </si>
  <si>
    <t xml:space="preserve">Holtpodzolgronden; lemig fijn zand</t>
  </si>
  <si>
    <t xml:space="preserve">Y23</t>
  </si>
  <si>
    <t xml:space="preserve">Horstpodzolgronden; lemig fijn zand</t>
  </si>
  <si>
    <t xml:space="preserve">Y23b</t>
  </si>
  <si>
    <t xml:space="preserve">Vorstvaaggronden; lemig fijn zand</t>
  </si>
  <si>
    <t xml:space="preserve">Zb23</t>
  </si>
  <si>
    <t xml:space="preserve">Laarpodzolgronden; lemig fijn zand</t>
  </si>
  <si>
    <t xml:space="preserve">cHn23</t>
  </si>
  <si>
    <t xml:space="preserve">Loopodzolgronden; lemig fijn zand</t>
  </si>
  <si>
    <t xml:space="preserve">cY23</t>
  </si>
  <si>
    <t xml:space="preserve">Akkereerdgronden; lemig fijn zand</t>
  </si>
  <si>
    <t xml:space="preserve">cZd23</t>
  </si>
  <si>
    <t xml:space="preserve">Kanteerdgronden; lemig fijn zand</t>
  </si>
  <si>
    <t xml:space="preserve">tZd23</t>
  </si>
  <si>
    <t xml:space="preserve">Veldpodzolgronden; lemig fijn zand</t>
  </si>
  <si>
    <t xml:space="preserve">Hn23</t>
  </si>
  <si>
    <t xml:space="preserve">Zandige beekdalgronden</t>
  </si>
  <si>
    <t xml:space="preserve">ABz</t>
  </si>
  <si>
    <t xml:space="preserve">Roodoornige zandige Vechtdalgronden</t>
  </si>
  <si>
    <t xml:space="preserve">AFz</t>
  </si>
  <si>
    <t xml:space="preserve">Vlakvaaggronden; lemig fijn zand</t>
  </si>
  <si>
    <t xml:space="preserve">Zn23</t>
  </si>
  <si>
    <t xml:space="preserve">Beekeerdgronden; lemig fijn zand</t>
  </si>
  <si>
    <t xml:space="preserve">pZg23</t>
  </si>
  <si>
    <t xml:space="preserve">Kleiige beekdalgronden</t>
  </si>
  <si>
    <t xml:space="preserve">ABk</t>
  </si>
  <si>
    <t xml:space="preserve">Roodoornige kleiige Vechtdalgronden</t>
  </si>
  <si>
    <t xml:space="preserve">AFk</t>
  </si>
  <si>
    <t xml:space="preserve">Hoge bruine enkeerdgronden; lemig fijn zand</t>
  </si>
  <si>
    <t xml:space="preserve">bEZ23</t>
  </si>
  <si>
    <t xml:space="preserve">Hoge zwarte enkeerdgronden; lemig fijn zand</t>
  </si>
  <si>
    <t xml:space="preserve">zEZ23</t>
  </si>
  <si>
    <t xml:space="preserve">Lage enkeerdgronden; lemig fijn zand</t>
  </si>
  <si>
    <t xml:space="preserve">EZg23</t>
  </si>
  <si>
    <t xml:space="preserve">Gooreerdgronden; lemig fijn zand</t>
  </si>
  <si>
    <t xml:space="preserve">pZn23</t>
  </si>
  <si>
    <t xml:space="preserve">Terrashellinggronden</t>
  </si>
  <si>
    <t xml:space="preserve">AHt</t>
  </si>
  <si>
    <t xml:space="preserve">Strandwalgronden</t>
  </si>
  <si>
    <t xml:space="preserve">AZ1</t>
  </si>
  <si>
    <t xml:space="preserve">Haarpodzolgronden; grof zand</t>
  </si>
  <si>
    <t xml:space="preserve">Hd30</t>
  </si>
  <si>
    <t xml:space="preserve">Veldpodzolgronden; grof zand</t>
  </si>
  <si>
    <t xml:space="preserve">Hn30</t>
  </si>
  <si>
    <t xml:space="preserve">Holtpodzolgronden; grof zand</t>
  </si>
  <si>
    <t xml:space="preserve">Y30</t>
  </si>
  <si>
    <t xml:space="preserve">Vorstvaaggronden; grof zand</t>
  </si>
  <si>
    <t xml:space="preserve">Zb30</t>
  </si>
  <si>
    <t xml:space="preserve">Duinvaaggronden; grof fijn zand</t>
  </si>
  <si>
    <t xml:space="preserve">Zd30</t>
  </si>
  <si>
    <t xml:space="preserve">Vlakvaaggronden; grof zand</t>
  </si>
  <si>
    <t xml:space="preserve">Zn30</t>
  </si>
  <si>
    <t xml:space="preserve">Loopodzolgronden; grof zand</t>
  </si>
  <si>
    <t xml:space="preserve">cY30</t>
  </si>
  <si>
    <t xml:space="preserve">Akkereerdgronden; grof zand</t>
  </si>
  <si>
    <t xml:space="preserve">cZd30</t>
  </si>
  <si>
    <t xml:space="preserve">Beekeerdgronden; grof zand</t>
  </si>
  <si>
    <t xml:space="preserve">pZg30</t>
  </si>
  <si>
    <t xml:space="preserve">Gooreerdgronden; grof zand</t>
  </si>
  <si>
    <t xml:space="preserve">pZn30</t>
  </si>
  <si>
    <t xml:space="preserve">Kanteerdgronden; grof zand</t>
  </si>
  <si>
    <t xml:space="preserve">tZd30</t>
  </si>
  <si>
    <t xml:space="preserve">Hoge bruine enkeerdgronden; grof zand</t>
  </si>
  <si>
    <t xml:space="preserve">bEZ30</t>
  </si>
  <si>
    <t xml:space="preserve">Kamppodzolgronden; grof zand</t>
  </si>
  <si>
    <t xml:space="preserve">cHd30</t>
  </si>
  <si>
    <t xml:space="preserve">Laarpodzolgronden; grof zand</t>
  </si>
  <si>
    <t xml:space="preserve">cHn30</t>
  </si>
  <si>
    <t xml:space="preserve">Hoge zwarte enkeerdgronden; grof zand</t>
  </si>
  <si>
    <t xml:space="preserve">zEZ30</t>
  </si>
  <si>
    <t xml:space="preserve">Wieringermeergronden; zand, kalkrijk</t>
  </si>
  <si>
    <t xml:space="preserve">AZW0A</t>
  </si>
  <si>
    <t xml:space="preserve">Wieringermeergronden; zand en lichte zavel, kalkrijk</t>
  </si>
  <si>
    <t xml:space="preserve">AZW1A</t>
  </si>
  <si>
    <t xml:space="preserve">Wieringermeergronden; zand en zavel, kalkrijk</t>
  </si>
  <si>
    <t xml:space="preserve">AZW5A</t>
  </si>
  <si>
    <t xml:space="preserve">Kalkhoudende vlakvaaggronden; uiterst fijn zand</t>
  </si>
  <si>
    <t xml:space="preserve">Zn10A</t>
  </si>
  <si>
    <t xml:space="preserve">Kalkhoudende vlakvaaggronden; zeer fijn zand</t>
  </si>
  <si>
    <t xml:space="preserve">Zn40A</t>
  </si>
  <si>
    <t xml:space="preserve">Kalkhoudende vlakvaaggronden; zwak en sterk lemig, kleiig, uiterst fijn zand</t>
  </si>
  <si>
    <t xml:space="preserve">Sn13A</t>
  </si>
  <si>
    <t xml:space="preserve">Kalkhoudende vlakvaaggronden; zeer sterk lemig, kleiig, uiterst fijn zand</t>
  </si>
  <si>
    <t xml:space="preserve">Sn14A</t>
  </si>
  <si>
    <t xml:space="preserve">Duin- en kweldergronden</t>
  </si>
  <si>
    <t xml:space="preserve">AD</t>
  </si>
  <si>
    <t xml:space="preserve">Kalkhoudende vorstvaaggronden; fijn zand</t>
  </si>
  <si>
    <t xml:space="preserve">Zb20A</t>
  </si>
  <si>
    <t xml:space="preserve">Kalkhoudende vorstvaaggronden; grof zand</t>
  </si>
  <si>
    <t xml:space="preserve">Zb30A</t>
  </si>
  <si>
    <t xml:space="preserve">Kalkhoudende duinvaaggronden; fijn zand</t>
  </si>
  <si>
    <t xml:space="preserve">Zd20A</t>
  </si>
  <si>
    <t xml:space="preserve">Kalkhoudende duinvaaggronden; fijn zand met ontkalkte bovengrond</t>
  </si>
  <si>
    <t xml:space="preserve">Zd20Ab</t>
  </si>
  <si>
    <t xml:space="preserve">Kalkhoudende duinvaaggronden; grof zand</t>
  </si>
  <si>
    <t xml:space="preserve">Zd30A</t>
  </si>
  <si>
    <t xml:space="preserve">Vlakvaaggronden; leemarm en zwak lemig fijn zand</t>
  </si>
  <si>
    <t xml:space="preserve">Zn21</t>
  </si>
  <si>
    <t xml:space="preserve">Kalkhoudende vlakvaaggronden; matig fijn zand</t>
  </si>
  <si>
    <t xml:space="preserve">Zn50A</t>
  </si>
  <si>
    <t xml:space="preserve">Kalkhoudende vlakvaaggronden, matig fijn zand met ontkalkte bovengrond</t>
  </si>
  <si>
    <t xml:space="preserve">Zn50Ab</t>
  </si>
  <si>
    <t xml:space="preserve">Kalkhoudende vlakvaaggronden; grof zand</t>
  </si>
  <si>
    <t xml:space="preserve">Zn30A</t>
  </si>
  <si>
    <t xml:space="preserve">Kalkhoudende vlakvaaggronden, grof zand met ontkalkte bovengrond</t>
  </si>
  <si>
    <t xml:space="preserve">Zn30Ab</t>
  </si>
  <si>
    <t xml:space="preserve">Kalkhoudende enkeerdgronden; matig fijn zand</t>
  </si>
  <si>
    <t xml:space="preserve">EZ50A</t>
  </si>
  <si>
    <t xml:space="preserve">Lage enkeerdgronden; leemarm en zwak lemig fijn zand</t>
  </si>
  <si>
    <t xml:space="preserve">EZg21</t>
  </si>
  <si>
    <t xml:space="preserve">Kalkhoudende beekeerdgronden; zeer fijn en matig fijn zand</t>
  </si>
  <si>
    <t xml:space="preserve">pZg20A</t>
  </si>
  <si>
    <t xml:space="preserve">Beekeerdgronden; leemarm en zwak lemig fijn zand</t>
  </si>
  <si>
    <t xml:space="preserve">pZg21</t>
  </si>
  <si>
    <t xml:space="preserve">Gorsvaaggronden; lichte zavel; geen zand beginnend ondieper dan 80 cm</t>
  </si>
  <si>
    <t xml:space="preserve">MOb15</t>
  </si>
  <si>
    <t xml:space="preserve">Gorsvaaggronden; zware zavel en klei; geen zand beginnend ondieper dan 80 cm</t>
  </si>
  <si>
    <t xml:space="preserve">MOb75</t>
  </si>
  <si>
    <t xml:space="preserve">Slikvaaggronden; geen zand beginnend ondieper dan 80 cm</t>
  </si>
  <si>
    <t xml:space="preserve">MOo05</t>
  </si>
  <si>
    <t xml:space="preserve">Gorsvaaggronden; lichte zavel; zand beginnend ondieper dan 80 cm</t>
  </si>
  <si>
    <t xml:space="preserve">MOb12</t>
  </si>
  <si>
    <t xml:space="preserve">Gorsvaaggronden; zware zavel en klei; zand beginnend ondieper dan 80 cm</t>
  </si>
  <si>
    <t xml:space="preserve">MOb72</t>
  </si>
  <si>
    <t xml:space="preserve">Slikvaaggronden; zand beginnend ondieper dan 80 cm</t>
  </si>
  <si>
    <t xml:space="preserve">MOo02</t>
  </si>
  <si>
    <t xml:space="preserve">Kalkrijke nesvaaggronden; lichte zavel</t>
  </si>
  <si>
    <t xml:space="preserve">Mo10A</t>
  </si>
  <si>
    <t xml:space="preserve">Kalkrijke nesvaaggronden; zware zavel</t>
  </si>
  <si>
    <t xml:space="preserve">Mo20A</t>
  </si>
  <si>
    <t xml:space="preserve">Kalkrijke drechtvaaggronden; klei, profielverloop 1</t>
  </si>
  <si>
    <t xml:space="preserve">Mv81A</t>
  </si>
  <si>
    <t xml:space="preserve">Kalkrijke drechtvaaggronden; zavel, profielverloop 1</t>
  </si>
  <si>
    <t xml:space="preserve">Mv51A</t>
  </si>
  <si>
    <t xml:space="preserve">Kalkarme drechtvaaggronden; zavel en lichte klei, profielverloop 1</t>
  </si>
  <si>
    <t xml:space="preserve">Mv61C</t>
  </si>
  <si>
    <t xml:space="preserve">Geegal. en verw. zeekleigronden met plaats. veen binnen 120 cm; zw. zavel en l. klei</t>
  </si>
  <si>
    <t xml:space="preserve">AEm9</t>
  </si>
  <si>
    <t xml:space="preserve">Geegal. en verw. zeekleigronden met plaats. veen binnen 120 cm of met niet-ger. ondergrond; zw. zavel en l. klei</t>
  </si>
  <si>
    <t xml:space="preserve">AEm9A</t>
  </si>
  <si>
    <t xml:space="preserve">Linge- uiterwaardgronden</t>
  </si>
  <si>
    <t xml:space="preserve">ALu</t>
  </si>
  <si>
    <t xml:space="preserve">Kalkloze poldervaaggronden; zware klei, profielverloop 4</t>
  </si>
  <si>
    <t xml:space="preserve">Rn44C</t>
  </si>
  <si>
    <t xml:space="preserve">Kalkloze poldervaaggronden; zware klei, profielverloop 3, of 3 en 4</t>
  </si>
  <si>
    <t xml:space="preserve">Rn47C</t>
  </si>
  <si>
    <t xml:space="preserve">Kalkhoudende drechtvaaggronden; profielverloop 1</t>
  </si>
  <si>
    <t xml:space="preserve">RV01A</t>
  </si>
  <si>
    <t xml:space="preserve">Kalkloze drechtvaaggronden; profielverloop 1</t>
  </si>
  <si>
    <t xml:space="preserve">RV01C</t>
  </si>
  <si>
    <t xml:space="preserve">Liedeerdgronden; klei, profielverloop 1 (2)</t>
  </si>
  <si>
    <t xml:space="preserve">pRv81</t>
  </si>
  <si>
    <t xml:space="preserve">Kalkloze poldervaaggronden; lichte zavel, profielverloop 4</t>
  </si>
  <si>
    <t xml:space="preserve">Rn14C</t>
  </si>
  <si>
    <t xml:space="preserve">Kalkarme drechtvaaggronden; zware klei, profielverloop 1</t>
  </si>
  <si>
    <t xml:space="preserve">Mv41C</t>
  </si>
  <si>
    <t xml:space="preserve">Knippige poldervaaggronden; klei, profielverloop 4, of 4 en 3</t>
  </si>
  <si>
    <t xml:space="preserve">gMn88C</t>
  </si>
  <si>
    <t xml:space="preserve">Liedeerdgronden; klei, profielverloop 1</t>
  </si>
  <si>
    <t xml:space="preserve">pMv81</t>
  </si>
  <si>
    <t xml:space="preserve">Mariene afzettingen ouder dan pleistoceen; fijn zand en zavel</t>
  </si>
  <si>
    <t xml:space="preserve">MZk</t>
  </si>
  <si>
    <t xml:space="preserve">Afgegraven kleigronden</t>
  </si>
  <si>
    <t xml:space="preserve">AAK</t>
  </si>
  <si>
    <t xml:space="preserve">Ooivaaggronden, lichte zavel</t>
  </si>
  <si>
    <t xml:space="preserve">KRd1</t>
  </si>
  <si>
    <t xml:space="preserve">Poldervaaggronden; lichte zavel</t>
  </si>
  <si>
    <t xml:space="preserve">KRn1</t>
  </si>
  <si>
    <t xml:space="preserve">Kalkrijke poldervaaggronden; lichte zavel, profielverloop 2</t>
  </si>
  <si>
    <t xml:space="preserve">Mn12A</t>
  </si>
  <si>
    <t xml:space="preserve">Kalkarme poldervaaggronden; zavel, profielverloop 2</t>
  </si>
  <si>
    <t xml:space="preserve">Mn52C</t>
  </si>
  <si>
    <t xml:space="preserve">Kalkhoudende poldervaaggronden; zavel, profielverloop 2</t>
  </si>
  <si>
    <t xml:space="preserve">Rn52A</t>
  </si>
  <si>
    <t xml:space="preserve">Knippige poldervaaggronden; zavel, profielverloop 2</t>
  </si>
  <si>
    <t xml:space="preserve">gMn52C</t>
  </si>
  <si>
    <t xml:space="preserve">Kalkrijke leek-/woudeerdgronden; zavel, profielverloop 2</t>
  </si>
  <si>
    <t xml:space="preserve">pMn52A</t>
  </si>
  <si>
    <t xml:space="preserve">Leek-/woudeerdgronden; lichte zavel</t>
  </si>
  <si>
    <t xml:space="preserve">pKRn1</t>
  </si>
  <si>
    <t xml:space="preserve">Gronden in oude maasmeanders</t>
  </si>
  <si>
    <t xml:space="preserve">AMm</t>
  </si>
  <si>
    <t xml:space="preserve">Roergronden</t>
  </si>
  <si>
    <t xml:space="preserve">AR</t>
  </si>
  <si>
    <t xml:space="preserve">Kalkloze poldervaaggronden; zavel en lichte klei, profielverloop 2</t>
  </si>
  <si>
    <t xml:space="preserve">Rn62C</t>
  </si>
  <si>
    <t xml:space="preserve">Kalkloze nesvaaggronden; zavel en lichte klei</t>
  </si>
  <si>
    <t xml:space="preserve">Ro60C</t>
  </si>
  <si>
    <t xml:space="preserve">Mengelgronden</t>
  </si>
  <si>
    <t xml:space="preserve">AM</t>
  </si>
  <si>
    <t xml:space="preserve">Kalkrijke poldervaaggronden; zware zavel; profielverloop 2</t>
  </si>
  <si>
    <t xml:space="preserve">Mn22A</t>
  </si>
  <si>
    <t xml:space="preserve">Leek-/woodeerdgronden; zavel, profielverloop 3, of 3 en 4, of 4</t>
  </si>
  <si>
    <t xml:space="preserve">pRn56</t>
  </si>
  <si>
    <t xml:space="preserve">Leek-/woodeerdgronden; zavel, profielverloop 5, of 5 en 2, of 2</t>
  </si>
  <si>
    <t xml:space="preserve">pRn59</t>
  </si>
  <si>
    <t xml:space="preserve">Moerige eerdgronden met een moerige bovengrond of moerige tussenlaag op gerijpte zavel of klei</t>
  </si>
  <si>
    <t xml:space="preserve">Wg</t>
  </si>
  <si>
    <t xml:space="preserve">Ooivaaggronden; zware zavel en klei</t>
  </si>
  <si>
    <t xml:space="preserve">KRd7</t>
  </si>
  <si>
    <t xml:space="preserve">Glauconiet hellinggronden</t>
  </si>
  <si>
    <t xml:space="preserve">AHa</t>
  </si>
  <si>
    <t xml:space="preserve">Poldervaaggronden; zware zavel</t>
  </si>
  <si>
    <t xml:space="preserve">KRn2</t>
  </si>
  <si>
    <t xml:space="preserve">Leek-/woudeerdgronden; zware zavel</t>
  </si>
  <si>
    <t xml:space="preserve">pKRn2</t>
  </si>
  <si>
    <t xml:space="preserve">Mariene afzettingen ouder dan pleistocee; glauconietklei</t>
  </si>
  <si>
    <t xml:space="preserve">MA</t>
  </si>
  <si>
    <t xml:space="preserve">Mariene afzettingen ouder dan pleistoceen; zavel en klei</t>
  </si>
  <si>
    <t xml:space="preserve">MK</t>
  </si>
  <si>
    <t xml:space="preserve">Wieringermeergronden; klei, kalkrijk</t>
  </si>
  <si>
    <t xml:space="preserve">AZW8A</t>
  </si>
  <si>
    <t xml:space="preserve">Kalkrijke poldervaaggronden; klei, profielverloop 2</t>
  </si>
  <si>
    <t xml:space="preserve">Mn82A</t>
  </si>
  <si>
    <t xml:space="preserve">Kalkarme poldervaaggronden; klei, profielverloop 2</t>
  </si>
  <si>
    <t xml:space="preserve">Mn82C</t>
  </si>
  <si>
    <t xml:space="preserve">Kalkrijke poldervaaggronden; klei, profielverloop 3, of 3 en 4, of 4</t>
  </si>
  <si>
    <t xml:space="preserve">Mn86A</t>
  </si>
  <si>
    <t xml:space="preserve">Kalkarme poldervaaggronden; zavel, profielverloop 3, of 3 en 4 of 4</t>
  </si>
  <si>
    <t xml:space="preserve">Mn56C</t>
  </si>
  <si>
    <t xml:space="preserve">Knippige poldervaaggronden; zavel, profielverloop 3</t>
  </si>
  <si>
    <t xml:space="preserve">gMn53C</t>
  </si>
  <si>
    <t xml:space="preserve">Knippige poldervaaggronden; zavel, profielverloop 4, of 4 en 3</t>
  </si>
  <si>
    <t xml:space="preserve">gMn58C</t>
  </si>
  <si>
    <t xml:space="preserve">Liedeerdgronden; zavel, profielverloop 1</t>
  </si>
  <si>
    <t xml:space="preserve">pMv51</t>
  </si>
  <si>
    <t xml:space="preserve">Warmoezerijgronden (veen)</t>
  </si>
  <si>
    <t xml:space="preserve">AWv</t>
  </si>
  <si>
    <t xml:space="preserve">Poldervaaggronden; klei</t>
  </si>
  <si>
    <t xml:space="preserve">KRn8</t>
  </si>
  <si>
    <t xml:space="preserve">Gorsvaaggronden; zware zavel en klei; geen zand beginnend oniepder dan 80 cm</t>
  </si>
  <si>
    <t xml:space="preserve">ROb75</t>
  </si>
  <si>
    <t xml:space="preserve">Kalkhoudende poldervaaggronden; zavel en lichte klei, profielverloop 3, of 3 en 4, of 4</t>
  </si>
  <si>
    <t xml:space="preserve">Rn66A</t>
  </si>
  <si>
    <t xml:space="preserve">Kalkloze poldervaaggronden; zavel en lichte klei, profielverloop 3, of 3 en 4</t>
  </si>
  <si>
    <t xml:space="preserve">Rn67C</t>
  </si>
  <si>
    <t xml:space="preserve">Kalkhoudend poldervaaggronden; klei, profielverloop 2</t>
  </si>
  <si>
    <t xml:space="preserve">Rn82A</t>
  </si>
  <si>
    <t xml:space="preserve">Kalkloze poldervaaggronden; zware zavel en lichte klei, profielverloop 4</t>
  </si>
  <si>
    <t xml:space="preserve">Rn94C</t>
  </si>
  <si>
    <t xml:space="preserve">Kalkhoudende nesvaaggronden; zavel en lichte klei</t>
  </si>
  <si>
    <t xml:space="preserve">Ro60A</t>
  </si>
  <si>
    <t xml:space="preserve">Knippoldervaaggronden; zavel en lichte klei, profielverloop 3</t>
  </si>
  <si>
    <t xml:space="preserve">kMn63C</t>
  </si>
  <si>
    <t xml:space="preserve">Knippoldervaaggronden; zavel en lichte klei, profielverloop 4, of 4 en 3</t>
  </si>
  <si>
    <t xml:space="preserve">kMn68C</t>
  </si>
  <si>
    <t xml:space="preserve">Kalkarme leek-/woudeerdgronden; klei, profielverloop 3, of 3 en 4, of 4</t>
  </si>
  <si>
    <t xml:space="preserve">pMn86C</t>
  </si>
  <si>
    <t xml:space="preserve">Gorsvaaggronden; zware zavel en klei, zand beginnend ondieper dan 80 cm</t>
  </si>
  <si>
    <t xml:space="preserve">ROb72</t>
  </si>
  <si>
    <t xml:space="preserve">Warmoezerijgronden (ongerijpt)</t>
  </si>
  <si>
    <t xml:space="preserve">AWo</t>
  </si>
  <si>
    <t xml:space="preserve">Kalkrijke poldervaaggronden; zware klei, profielverloop 5</t>
  </si>
  <si>
    <t xml:space="preserve">Mn45A</t>
  </si>
  <si>
    <t xml:space="preserve">Kalkarme poldervaaggronden; klei, profielverloop 5</t>
  </si>
  <si>
    <t xml:space="preserve">Mn85C</t>
  </si>
  <si>
    <t xml:space="preserve">Kalkarme poldervaaggronden; klei, profielverloop 3, of 3 en 4, of 4</t>
  </si>
  <si>
    <t xml:space="preserve">Mn86C</t>
  </si>
  <si>
    <t xml:space="preserve">Kalkarme nesvaaggronden; klei</t>
  </si>
  <si>
    <t xml:space="preserve">Mo80C</t>
  </si>
  <si>
    <t xml:space="preserve">Kalkloze poldervaaggronden; zware klei, profielverloop 2</t>
  </si>
  <si>
    <t xml:space="preserve">Rn42C</t>
  </si>
  <si>
    <t xml:space="preserve">Kalkhoudende poldervaaggronden; zware klei, profielverloop 3, of 3 en 4, of 4</t>
  </si>
  <si>
    <t xml:space="preserve">Rn46A</t>
  </si>
  <si>
    <t xml:space="preserve">Kalkhoudende nesvaaggronden; zware klei</t>
  </si>
  <si>
    <t xml:space="preserve">Ro40A</t>
  </si>
  <si>
    <t xml:space="preserve">Kalkloze poldervaaggronden (bruine komgrond); zware klei, profielverloop 3, of 3 en 4, of 4</t>
  </si>
  <si>
    <t xml:space="preserve">bRn46C</t>
  </si>
  <si>
    <t xml:space="preserve">Knippige poldervaaggronden; klei, profielverloop 3</t>
  </si>
  <si>
    <t xml:space="preserve">gMn83C</t>
  </si>
  <si>
    <t xml:space="preserve">Knippoldervaaggronden; zware klei, profielverloop 3</t>
  </si>
  <si>
    <t xml:space="preserve">kMn43C</t>
  </si>
  <si>
    <t xml:space="preserve">Knippoldervaaggronden; zware klei, profielverloop 4, of 4 en 3</t>
  </si>
  <si>
    <t xml:space="preserve">kMn48C</t>
  </si>
  <si>
    <t xml:space="preserve">Kalkarme leek-/woudeerdgronden; klei, profielverloop 2</t>
  </si>
  <si>
    <t xml:space="preserve">pMn82C</t>
  </si>
  <si>
    <t xml:space="preserve">Kalkarme leek-/woudeerdgronden; klei, profielverloop 5</t>
  </si>
  <si>
    <t xml:space="preserve">pMn85C</t>
  </si>
  <si>
    <t xml:space="preserve">Tochteerdgronden; klei</t>
  </si>
  <si>
    <t xml:space="preserve">pMo80</t>
  </si>
  <si>
    <t xml:space="preserve">Leek-/woudeerdgronden; klei, profielverloop 3, of 3 en 4, of 4</t>
  </si>
  <si>
    <t xml:space="preserve">pRn86</t>
  </si>
  <si>
    <t xml:space="preserve">Leek-/woudeerdgronden; klei, profielverloop 5, of 5 en 2, of 2</t>
  </si>
  <si>
    <t xml:space="preserve">pRn89</t>
  </si>
  <si>
    <t xml:space="preserve">Kalkarme nesvaaggronden; zavel</t>
  </si>
  <si>
    <t xml:space="preserve">Mo50C</t>
  </si>
  <si>
    <t xml:space="preserve">Geegal. en verw. zeekleigronden zonder veen binnen 120 cm; zw. zavel en l. klei</t>
  </si>
  <si>
    <t xml:space="preserve">AEk9</t>
  </si>
  <si>
    <t xml:space="preserve">Geegal. en verw. zeekleigronden met plaats. veen binnen 120 cm; zavel</t>
  </si>
  <si>
    <t xml:space="preserve">AEm5</t>
  </si>
  <si>
    <t xml:space="preserve">Geegal. en verw. zeekleigronden met plaats. veen binnen 120 cm; klei</t>
  </si>
  <si>
    <t xml:space="preserve">AEm8</t>
  </si>
  <si>
    <t xml:space="preserve">Hollebollige, gemoerde zeekleigronden; zw. zavel en l. klei</t>
  </si>
  <si>
    <t xml:space="preserve">AGm9C</t>
  </si>
  <si>
    <t xml:space="preserve">Wieringermeergronden; zavel en klei, kalkrijk</t>
  </si>
  <si>
    <t xml:space="preserve">AZW6A</t>
  </si>
  <si>
    <t xml:space="preserve">Tuineerdgronden; zware zavel en klei, profielverloop 3, of 3 en 4, of 4</t>
  </si>
  <si>
    <t xml:space="preserve">EK76</t>
  </si>
  <si>
    <t xml:space="preserve">Tuineerdgronden; zware zavel en klei, profielverloop 5, of 5 en 2, of 2</t>
  </si>
  <si>
    <t xml:space="preserve">EK79</t>
  </si>
  <si>
    <t xml:space="preserve">Overslaggronden</t>
  </si>
  <si>
    <t xml:space="preserve">AO</t>
  </si>
  <si>
    <t xml:space="preserve">Tuineerdgronden; lichte zavel, profielverloop 5, of 5 en 2, of 2</t>
  </si>
  <si>
    <t xml:space="preserve">EK19</t>
  </si>
  <si>
    <t xml:space="preserve">Kalkrijke poldervaaggronden; lichte zavel, profielverloop 5</t>
  </si>
  <si>
    <t xml:space="preserve">Mn15A</t>
  </si>
  <si>
    <t xml:space="preserve">Kalkarme poldervaaggronden; lichte zavel, profielverloop 5</t>
  </si>
  <si>
    <t xml:space="preserve">Mn15C</t>
  </si>
  <si>
    <t xml:space="preserve">Kalkhoudende ooivaaggronden; lichte zavel</t>
  </si>
  <si>
    <t xml:space="preserve">Rd10A</t>
  </si>
  <si>
    <t xml:space="preserve">Kalkloze ooivaaggronden; lichte zavel</t>
  </si>
  <si>
    <t xml:space="preserve">Rd10C</t>
  </si>
  <si>
    <t xml:space="preserve">Knippige poldervaaggronden; lichte zavel, profielverloop 5</t>
  </si>
  <si>
    <t xml:space="preserve">gMn15C</t>
  </si>
  <si>
    <t xml:space="preserve">Radebrikgronden; fijnzandige lichte zavel</t>
  </si>
  <si>
    <t xml:space="preserve">BKd25</t>
  </si>
  <si>
    <t xml:space="preserve">Radebrikgronden; fijnzandige siltige, lichte zavel</t>
  </si>
  <si>
    <t xml:space="preserve">BKd26</t>
  </si>
  <si>
    <t xml:space="preserve">Daalbrikgronden; fijnzandige lichte zavel</t>
  </si>
  <si>
    <t xml:space="preserve">BKh25</t>
  </si>
  <si>
    <t xml:space="preserve">Daalbrikgronden; fijnzandige siltige, lichte zavel</t>
  </si>
  <si>
    <t xml:space="preserve">BKh26</t>
  </si>
  <si>
    <t xml:space="preserve">Kalkhoudende poldervaaggronden; lichte zavel, profielverloop 5</t>
  </si>
  <si>
    <t xml:space="preserve">Rn15A</t>
  </si>
  <si>
    <t xml:space="preserve">Kalkloze poldervaaggronden; lichte zavel, profielverloop 5</t>
  </si>
  <si>
    <t xml:space="preserve">Rn15C</t>
  </si>
  <si>
    <t xml:space="preserve">Warmoezerijgronden (gerijpt)</t>
  </si>
  <si>
    <t xml:space="preserve">AWg</t>
  </si>
  <si>
    <t xml:space="preserve">Wieringermeergronden; zware zavel en klei, kalkrijk</t>
  </si>
  <si>
    <t xml:space="preserve">AZW7A</t>
  </si>
  <si>
    <t xml:space="preserve">Kalkhoudende ooivaaggronden; zware zavel en lichte klei</t>
  </si>
  <si>
    <t xml:space="preserve">Rd90A</t>
  </si>
  <si>
    <t xml:space="preserve">Kalkloze ooivaaggronden; zware zavel en lichte klei</t>
  </si>
  <si>
    <t xml:space="preserve">Rd90C</t>
  </si>
  <si>
    <t xml:space="preserve">Kalkrijke poldervaaggronden; zware zavel; profielverloop 5</t>
  </si>
  <si>
    <t xml:space="preserve">Mn25A</t>
  </si>
  <si>
    <t xml:space="preserve">Kalkarme poldervaaggronden; zware zavel; profielverloop 5</t>
  </si>
  <si>
    <t xml:space="preserve">Mn25C</t>
  </si>
  <si>
    <t xml:space="preserve">Kalkrijke poldervaaggronden; zavel, profielverloop 3, of 3 en 4 of 4</t>
  </si>
  <si>
    <t xml:space="preserve">Mn56A</t>
  </si>
  <si>
    <t xml:space="preserve">Knippige poldervaaggronden; zware zavel, profielverloop 5</t>
  </si>
  <si>
    <t xml:space="preserve">gMn25C</t>
  </si>
  <si>
    <t xml:space="preserve">Kalkarme leek-/woudeerdgronden; zavel, profielverloop 2</t>
  </si>
  <si>
    <t xml:space="preserve">pMn52C</t>
  </si>
  <si>
    <t xml:space="preserve">Kalkrijke leek-/woudeerdgronden; zavel, profielverloop 5</t>
  </si>
  <si>
    <t xml:space="preserve">pMn55A</t>
  </si>
  <si>
    <t xml:space="preserve">Kalkarme leek-/woudeerdgronden; zavel, profielverloop 5</t>
  </si>
  <si>
    <t xml:space="preserve">pMn55C</t>
  </si>
  <si>
    <t xml:space="preserve">Kalkarme leek-/woudeerdgronden; zavel, profielverloop 3, of 3 en 4, of 4</t>
  </si>
  <si>
    <t xml:space="preserve">pMn56C</t>
  </si>
  <si>
    <t xml:space="preserve">Kalkhoudende poldervaaggronden; zware zavel en lichte klei, profielverloop 5</t>
  </si>
  <si>
    <t xml:space="preserve">Rn95A</t>
  </si>
  <si>
    <t xml:space="preserve">Kalkloze poldervaaggronden; zware zavel en lichte klei, profielverloop 5</t>
  </si>
  <si>
    <t xml:space="preserve">Rn95C</t>
  </si>
  <si>
    <t xml:space="preserve">Kalkrijke leek-/woudeerdgronden; klei, profielverloop 2</t>
  </si>
  <si>
    <t xml:space="preserve">pMn82A</t>
  </si>
  <si>
    <t xml:space="preserve">Kalkrijke leek-/woudeerdgronden; klei, profielverloop 5</t>
  </si>
  <si>
    <t xml:space="preserve">pMn85A</t>
  </si>
  <si>
    <t xml:space="preserve">Kreekbeddingen</t>
  </si>
  <si>
    <t xml:space="preserve">AK</t>
  </si>
  <si>
    <t xml:space="preserve">Kalkrijke poldervaaggronden; lichte klei, profielverloop 5</t>
  </si>
  <si>
    <t xml:space="preserve">Mn35A</t>
  </si>
  <si>
    <t xml:space="preserve">Kalkrijke nesvaaggronden; klei</t>
  </si>
  <si>
    <t xml:space="preserve">Mo80A</t>
  </si>
  <si>
    <t xml:space="preserve">Knippige poldervaaggronden; klei, profielverloop 2</t>
  </si>
  <si>
    <t xml:space="preserve">gMn82C</t>
  </si>
  <si>
    <t xml:space="preserve">Knippige poldervaaggronden; klei, profielverloop 5</t>
  </si>
  <si>
    <t xml:space="preserve">gMn85C</t>
  </si>
  <si>
    <t xml:space="preserve">Tochteerdgronden; zavel</t>
  </si>
  <si>
    <t xml:space="preserve">pMo50</t>
  </si>
  <si>
    <t xml:space="preserve">Geegal. en verw. zeekleigronden (eerd- en vaaggronden met ger. ondergrond); zavel en l. klei, kalkrijk</t>
  </si>
  <si>
    <t xml:space="preserve">AEp6A</t>
  </si>
  <si>
    <t xml:space="preserve">Geegal. en verw. zeekleigronden (eerd- en vaaggronden met ger. ondergrond); zw. zavel en klei, kalkrijk</t>
  </si>
  <si>
    <t xml:space="preserve">AEp7A</t>
  </si>
  <si>
    <t xml:space="preserve">Kalkhoudende poldervaaggronden; zware klei, profielverloop 5</t>
  </si>
  <si>
    <t xml:space="preserve">Rn45A</t>
  </si>
  <si>
    <t xml:space="preserve">Kalkloze poldervaaggronden; zware klei, profielverloop 5</t>
  </si>
  <si>
    <t xml:space="preserve">Rn45C</t>
  </si>
  <si>
    <t xml:space="preserve">Kalkloze nesvaaggronden; zware klei</t>
  </si>
  <si>
    <t xml:space="preserve">Ro40C</t>
  </si>
  <si>
    <t xml:space="preserve">Overige kleigronden</t>
  </si>
  <si>
    <t xml:space="preserve">KT</t>
  </si>
  <si>
    <t xml:space="preserve">Zeer ondiepe keileem, potklei, enz</t>
  </si>
  <si>
    <t xml:space="preserve">KX</t>
  </si>
  <si>
    <t xml:space="preserve">Kleefaarde</t>
  </si>
  <si>
    <t xml:space="preserve">KK</t>
  </si>
  <si>
    <t xml:space="preserve">Ondiep kalksteen</t>
  </si>
  <si>
    <t xml:space="preserve">KM</t>
  </si>
  <si>
    <t xml:space="preserve">Poldervaaggronden; zandige leem in situ</t>
  </si>
  <si>
    <t xml:space="preserve">Ln5</t>
  </si>
  <si>
    <t xml:space="preserve">Poldervaaggronden; siltige leem in situ</t>
  </si>
  <si>
    <t xml:space="preserve">Ln6</t>
  </si>
  <si>
    <t xml:space="preserve">Poldervaaggronden; zandige leem; colluvium in dal</t>
  </si>
  <si>
    <t xml:space="preserve">Lnd5</t>
  </si>
  <si>
    <t xml:space="preserve">Poldervaaggronden; siltige leem; colluvium in dal</t>
  </si>
  <si>
    <t xml:space="preserve">Lnd6</t>
  </si>
  <si>
    <t xml:space="preserve">Poldervaaggronden; siltige leem; colluvium in hellingvoet of uitspoelingswaaier</t>
  </si>
  <si>
    <t xml:space="preserve">Lnh6</t>
  </si>
  <si>
    <t xml:space="preserve">Leek-/woudeerdgronden; zandige leem; colluvium in dal</t>
  </si>
  <si>
    <t xml:space="preserve">pLn5</t>
  </si>
  <si>
    <t xml:space="preserve">Lossige beekdalgronden</t>
  </si>
  <si>
    <t xml:space="preserve">ABl</t>
  </si>
  <si>
    <t xml:space="preserve">Radebrikgronden; zandige leem</t>
  </si>
  <si>
    <t xml:space="preserve">BLd5</t>
  </si>
  <si>
    <t xml:space="preserve">Daalbrikgronden; zandige leem</t>
  </si>
  <si>
    <t xml:space="preserve">BLh5</t>
  </si>
  <si>
    <t xml:space="preserve">Kuilbrikgronden; zandige leem</t>
  </si>
  <si>
    <t xml:space="preserve">BLn5</t>
  </si>
  <si>
    <t xml:space="preserve">Tuineerdgronden; zandige leem</t>
  </si>
  <si>
    <t xml:space="preserve">EL5</t>
  </si>
  <si>
    <t xml:space="preserve">Ooivaaggronden met roest beginnend dieper dan 80 cm; zandige leem in situ</t>
  </si>
  <si>
    <t xml:space="preserve">Ld5</t>
  </si>
  <si>
    <t xml:space="preserve">Ooivaaggronden met roest beginnend tussen 50 en 80 cm; zandige leem in situ</t>
  </si>
  <si>
    <t xml:space="preserve">Lh5</t>
  </si>
  <si>
    <t xml:space="preserve">Ooivaaggronden met roest beginnend dieper dan 80 cm; zandige leem; colluvium in dal</t>
  </si>
  <si>
    <t xml:space="preserve">Ldd5</t>
  </si>
  <si>
    <t xml:space="preserve">Ooivaaggronden met roest beginnend dieper dan 80 cm; zandige leem; colluvium in hellingvoet of uitspoelingswaaier</t>
  </si>
  <si>
    <t xml:space="preserve">Ldh5</t>
  </si>
  <si>
    <t xml:space="preserve">Bergbrikgronden; siltige leem</t>
  </si>
  <si>
    <t xml:space="preserve">BLb6</t>
  </si>
  <si>
    <t xml:space="preserve">Radebrikgronden; siltige leem</t>
  </si>
  <si>
    <t xml:space="preserve">BLd6</t>
  </si>
  <si>
    <t xml:space="preserve">Daalbrikgronden; siltige leem</t>
  </si>
  <si>
    <t xml:space="preserve">BLh6</t>
  </si>
  <si>
    <t xml:space="preserve">Kuilbrikgronden; siltige leem</t>
  </si>
  <si>
    <t xml:space="preserve">BLn6</t>
  </si>
  <si>
    <t xml:space="preserve">Ooivaaggronden met roest beginnend dieper dan 80 cm; siltige leem in situ</t>
  </si>
  <si>
    <t xml:space="preserve">Ld6</t>
  </si>
  <si>
    <t xml:space="preserve">Ooivaaggronden met roest beginnend dieper dan 80 cm; siltige leem; colluvium in dal</t>
  </si>
  <si>
    <t xml:space="preserve">Ldd6</t>
  </si>
  <si>
    <t xml:space="preserve">Ooivaaggronden met roest beginnend dieper dan 80 cm; siltige leem; colluvium in hellingvoet of uitspoelingswaaier</t>
  </si>
  <si>
    <t xml:space="preserve">Ldh6</t>
  </si>
  <si>
    <t xml:space="preserve">Ooivaaggronden met roest beginnend tussen 50 en 80 cm; siltige leem in situ</t>
  </si>
  <si>
    <t xml:space="preserve">Lh6</t>
  </si>
  <si>
    <t xml:space="preserve">Terras-, tertiair-, kalksteen- en veenhellinggronden</t>
  </si>
  <si>
    <t xml:space="preserve">AHv</t>
  </si>
  <si>
    <t xml:space="preserve">Fluviatiele afzettingen ouder dan laat-pleistoceen; zavel en klei</t>
  </si>
  <si>
    <t xml:space="preserve">FK</t>
  </si>
  <si>
    <t xml:space="preserve">Fluviatiele afzettingen ouder dan laat-pleistoceen; grind en grof zand</t>
  </si>
  <si>
    <t xml:space="preserve">FG</t>
  </si>
  <si>
    <t xml:space="preserve">Loss-, terras- en klaksteenhellinggronden</t>
  </si>
  <si>
    <t xml:space="preserve">AHc</t>
  </si>
  <si>
    <t xml:space="preserve">Loss- en terrashellinggronden</t>
  </si>
  <si>
    <t xml:space="preserve">AHl</t>
  </si>
  <si>
    <t xml:space="preserve">Loss-, tertiair- en terrashellinggronden</t>
  </si>
  <si>
    <t xml:space="preserve">AHz</t>
  </si>
  <si>
    <t xml:space="preserve">Kalksteenhellinggronden</t>
  </si>
  <si>
    <t xml:space="preserve">AHk</t>
  </si>
  <si>
    <t xml:space="preserve">Vuursteenhellinggronden</t>
  </si>
  <si>
    <t xml:space="preserve">AHs</t>
  </si>
  <si>
    <t xml:space="preserve">Vuursteen eluvium</t>
  </si>
  <si>
    <t xml:space="preserve">KS</t>
  </si>
  <si>
    <t xml:space="preserve">Water (2)</t>
  </si>
  <si>
    <t xml:space="preserve">|g WATER</t>
  </si>
  <si>
    <t xml:space="preserve">Afgegraven</t>
  </si>
  <si>
    <t xml:space="preserve">|b AFGRAV</t>
  </si>
  <si>
    <t xml:space="preserve">Bebouwing</t>
  </si>
  <si>
    <t xml:space="preserve">|h BEBOUW</t>
  </si>
  <si>
    <t xml:space="preserve">Bovenland</t>
  </si>
  <si>
    <t xml:space="preserve">|i BOVLAND</t>
  </si>
  <si>
    <t xml:space="preserve">Geegaliseerd</t>
  </si>
  <si>
    <t xml:space="preserve">|d EGAL</t>
  </si>
  <si>
    <t xml:space="preserve">Groeve</t>
  </si>
  <si>
    <t xml:space="preserve">|a GROEVE</t>
  </si>
  <si>
    <t xml:space="preserve">Mijnstort</t>
  </si>
  <si>
    <t xml:space="preserve">|j MYNSTRT</t>
  </si>
  <si>
    <t xml:space="preserve">Moeras</t>
  </si>
  <si>
    <t xml:space="preserve">|g MOERAS</t>
  </si>
  <si>
    <t xml:space="preserve">Opgehoogd of opgespoten</t>
  </si>
  <si>
    <t xml:space="preserve">|c OPHOOG</t>
  </si>
  <si>
    <t xml:space="preserve">Oude bewoningsplaatsen (terpen en woerden)</t>
  </si>
  <si>
    <t xml:space="preserve">|f TERP</t>
  </si>
  <si>
    <t xml:space="preserve">Sterk vergraven</t>
  </si>
  <si>
    <t xml:space="preserve">|e VERWERK</t>
  </si>
  <si>
    <t xml:space="preserve">Waterkerende dijk</t>
  </si>
  <si>
    <t xml:space="preserve">|h DIJK</t>
  </si>
  <si>
    <t xml:space="preserve">BOFEK2020</t>
  </si>
  <si>
    <t xml:space="preserve">BOFEK2012</t>
  </si>
  <si>
    <t xml:space="preserve">Opp-Aandeel (%) </t>
  </si>
  <si>
    <t xml:space="preserve">Bodem-nr</t>
  </si>
  <si>
    <t xml:space="preserve">Eenheid</t>
  </si>
  <si>
    <t xml:space="preserve">Gebruik</t>
  </si>
  <si>
    <t xml:space="preserve">Laag_nr</t>
  </si>
  <si>
    <t xml:space="preserve">Hor_code</t>
  </si>
  <si>
    <t xml:space="preserve">Diepte_b</t>
  </si>
  <si>
    <t xml:space="preserve">Diepte_o</t>
  </si>
  <si>
    <t xml:space="preserve">Orgstof</t>
  </si>
  <si>
    <t xml:space="preserve">Orgstof_p10</t>
  </si>
  <si>
    <t xml:space="preserve">Orgstof_p90</t>
  </si>
  <si>
    <t xml:space="preserve">Lutum (&lt;2)</t>
  </si>
  <si>
    <t xml:space="preserve">lutum_p10</t>
  </si>
  <si>
    <t xml:space="preserve">Lutum_p90</t>
  </si>
  <si>
    <t xml:space="preserve">Silt (2-50)</t>
  </si>
  <si>
    <t xml:space="preserve">Leem (&lt;50)</t>
  </si>
  <si>
    <t xml:space="preserve">Leem_p10</t>
  </si>
  <si>
    <t xml:space="preserve">Leem_p90</t>
  </si>
  <si>
    <t xml:space="preserve">M50</t>
  </si>
  <si>
    <t xml:space="preserve">M50_p10</t>
  </si>
  <si>
    <t xml:space="preserve">M50_p90</t>
  </si>
  <si>
    <t xml:space="preserve">pH-KCl</t>
  </si>
  <si>
    <t xml:space="preserve">pH_p10</t>
  </si>
  <si>
    <t xml:space="preserve">pH_p90</t>
  </si>
  <si>
    <t xml:space="preserve">CaC03</t>
  </si>
  <si>
    <t xml:space="preserve">Dichtheid</t>
  </si>
  <si>
    <t xml:space="preserve">Materiaal</t>
  </si>
  <si>
    <t xml:space="preserve">A=0 of 1</t>
  </si>
  <si>
    <t xml:space="preserve">Staringbouwsteen</t>
  </si>
  <si>
    <t xml:space="preserve">θr [-]</t>
  </si>
  <si>
    <t xml:space="preserve"> θs [-] </t>
  </si>
  <si>
    <t xml:space="preserve">α</t>
  </si>
  <si>
    <t xml:space="preserve">n</t>
  </si>
  <si>
    <t xml:space="preserve">Ks [m/dag]</t>
  </si>
  <si>
    <t xml:space="preserve">λ</t>
  </si>
  <si>
    <t xml:space="preserve">m</t>
  </si>
  <si>
    <t xml:space="preserve">Gem. Drukhoogte h [m]</t>
  </si>
  <si>
    <t xml:space="preserve">1+(αh)^n</t>
  </si>
  <si>
    <t xml:space="preserve">(αh)^n-1</t>
  </si>
  <si>
    <t xml:space="preserve">((1+(αh)^n)^m-(αh)^n-1)^2</t>
  </si>
  <si>
    <t xml:space="preserve">((1+(αh)^n) ^ (m (λ +2))</t>
  </si>
  <si>
    <t xml:space="preserve">Dikte Di [m]</t>
  </si>
  <si>
    <t xml:space="preserve">Di * K(h)</t>
  </si>
  <si>
    <t xml:space="preserve">Θ = θr + (θs-θr) / (1 + (αh)^n )^m</t>
  </si>
  <si>
    <t xml:space="preserve">θ * Di</t>
  </si>
  <si>
    <t xml:space="preserve">Orgstof * Di</t>
  </si>
  <si>
    <t xml:space="preserve">KV_SOIL [m/day]</t>
  </si>
  <si>
    <t xml:space="preserve">No error KV_SOIL [m/day]</t>
  </si>
  <si>
    <t xml:space="preserve">THETA_E [-]</t>
  </si>
  <si>
    <t xml:space="preserve">Dikte kleilaag op veengrond</t>
  </si>
  <si>
    <t xml:space="preserve">G</t>
  </si>
  <si>
    <t xml:space="preserve">1Ahg</t>
  </si>
  <si>
    <t xml:space="preserve">B17</t>
  </si>
  <si>
    <t xml:space="preserve">1AC</t>
  </si>
  <si>
    <t xml:space="preserve">O17</t>
  </si>
  <si>
    <t xml:space="preserve">1Cw</t>
  </si>
  <si>
    <t xml:space="preserve">1Cu</t>
  </si>
  <si>
    <t xml:space="preserve">2Cu1</t>
  </si>
  <si>
    <t xml:space="preserve">O18</t>
  </si>
  <si>
    <t xml:space="preserve">2Cu2</t>
  </si>
  <si>
    <t xml:space="preserve">O2</t>
  </si>
  <si>
    <t xml:space="preserve">1Apg</t>
  </si>
  <si>
    <t xml:space="preserve">B16</t>
  </si>
  <si>
    <t xml:space="preserve">2Cu</t>
  </si>
  <si>
    <t xml:space="preserve">faVzt</t>
  </si>
  <si>
    <t xml:space="preserve">3Cu</t>
  </si>
  <si>
    <t xml:space="preserve">O14</t>
  </si>
  <si>
    <t xml:space="preserve">1Cwg</t>
  </si>
  <si>
    <t xml:space="preserve">O13</t>
  </si>
  <si>
    <t xml:space="preserve">2Cw</t>
  </si>
  <si>
    <t xml:space="preserve">O16</t>
  </si>
  <si>
    <t xml:space="preserve">AVk-F</t>
  </si>
  <si>
    <t xml:space="preserve">1Aap</t>
  </si>
  <si>
    <t xml:space="preserve">B2</t>
  </si>
  <si>
    <t xml:space="preserve">3Ahb</t>
  </si>
  <si>
    <t xml:space="preserve">3Bhb</t>
  </si>
  <si>
    <t xml:space="preserve">O1</t>
  </si>
  <si>
    <t xml:space="preserve">B18</t>
  </si>
  <si>
    <t xml:space="preserve">1Ah</t>
  </si>
  <si>
    <t xml:space="preserve">A</t>
  </si>
  <si>
    <t xml:space="preserve">B15</t>
  </si>
  <si>
    <t xml:space="preserve">2Ahb</t>
  </si>
  <si>
    <t xml:space="preserve">O3</t>
  </si>
  <si>
    <t xml:space="preserve">2Bhb</t>
  </si>
  <si>
    <t xml:space="preserve">2Cg</t>
  </si>
  <si>
    <t xml:space="preserve">O12</t>
  </si>
  <si>
    <t xml:space="preserve">2Cri</t>
  </si>
  <si>
    <t xml:space="preserve">B9</t>
  </si>
  <si>
    <t xml:space="preserve">O11</t>
  </si>
  <si>
    <t xml:space="preserve">O4</t>
  </si>
  <si>
    <t xml:space="preserve">2Cw1</t>
  </si>
  <si>
    <t xml:space="preserve">2Cw2</t>
  </si>
  <si>
    <t xml:space="preserve">3BCb</t>
  </si>
  <si>
    <t xml:space="preserve">iWpx</t>
  </si>
  <si>
    <t xml:space="preserve">4Cu</t>
  </si>
  <si>
    <t xml:space="preserve">O6</t>
  </si>
  <si>
    <t xml:space="preserve">zWpx</t>
  </si>
  <si>
    <t xml:space="preserve">B</t>
  </si>
  <si>
    <t xml:space="preserve">B1</t>
  </si>
  <si>
    <t xml:space="preserve">1Eu</t>
  </si>
  <si>
    <t xml:space="preserve">1Bhs</t>
  </si>
  <si>
    <t xml:space="preserve">1BCy</t>
  </si>
  <si>
    <t xml:space="preserve">1Cy</t>
  </si>
  <si>
    <t xml:space="preserve">1Bhe</t>
  </si>
  <si>
    <t xml:space="preserve">kZn21</t>
  </si>
  <si>
    <t xml:space="preserve">1Cg</t>
  </si>
  <si>
    <t xml:space="preserve">O10</t>
  </si>
  <si>
    <t xml:space="preserve">1Ap</t>
  </si>
  <si>
    <t xml:space="preserve">1BCe</t>
  </si>
  <si>
    <t xml:space="preserve">Hn21g</t>
  </si>
  <si>
    <t xml:space="preserve">1Cg1</t>
  </si>
  <si>
    <t xml:space="preserve">1Cg2</t>
  </si>
  <si>
    <t xml:space="preserve">O5</t>
  </si>
  <si>
    <t xml:space="preserve">Hn21t</t>
  </si>
  <si>
    <t xml:space="preserve">1BC</t>
  </si>
  <si>
    <t xml:space="preserve">kHn21</t>
  </si>
  <si>
    <t xml:space="preserve">B8</t>
  </si>
  <si>
    <t xml:space="preserve">O9</t>
  </si>
  <si>
    <t xml:space="preserve">2Bheb</t>
  </si>
  <si>
    <t xml:space="preserve">kHn21x</t>
  </si>
  <si>
    <t xml:space="preserve">3Cg</t>
  </si>
  <si>
    <t xml:space="preserve">1ACg</t>
  </si>
  <si>
    <t xml:space="preserve">1Ahb</t>
  </si>
  <si>
    <t xml:space="preserve">1Bhb</t>
  </si>
  <si>
    <t xml:space="preserve">1BCb</t>
  </si>
  <si>
    <t xml:space="preserve">1Aa</t>
  </si>
  <si>
    <t xml:space="preserve">B3</t>
  </si>
  <si>
    <t xml:space="preserve">pZg23t</t>
  </si>
  <si>
    <t xml:space="preserve">Hn23x</t>
  </si>
  <si>
    <t xml:space="preserve">kpZg23</t>
  </si>
  <si>
    <t xml:space="preserve">2Cg1</t>
  </si>
  <si>
    <t xml:space="preserve">2Cg2</t>
  </si>
  <si>
    <t xml:space="preserve">zEZ23t</t>
  </si>
  <si>
    <t xml:space="preserve">cHn23x</t>
  </si>
  <si>
    <t xml:space="preserve">gHd30</t>
  </si>
  <si>
    <t xml:space="preserve">B5</t>
  </si>
  <si>
    <t xml:space="preserve">kZn30</t>
  </si>
  <si>
    <t xml:space="preserve">zEZ30g</t>
  </si>
  <si>
    <t xml:space="preserve">N</t>
  </si>
  <si>
    <t xml:space="preserve">kZn40A</t>
  </si>
  <si>
    <t xml:space="preserve">B10</t>
  </si>
  <si>
    <t xml:space="preserve">1Cri1</t>
  </si>
  <si>
    <t xml:space="preserve">1Cri3</t>
  </si>
  <si>
    <t xml:space="preserve">Rv01C</t>
  </si>
  <si>
    <t xml:space="preserve">B12</t>
  </si>
  <si>
    <t xml:space="preserve">B11</t>
  </si>
  <si>
    <t xml:space="preserve">Mn15Av</t>
  </si>
  <si>
    <t xml:space="preserve">O8</t>
  </si>
  <si>
    <t xml:space="preserve">Mn25Aw</t>
  </si>
  <si>
    <t xml:space="preserve">1Ap1</t>
  </si>
  <si>
    <t xml:space="preserve">1Ap2</t>
  </si>
  <si>
    <t xml:space="preserve">KRn1g</t>
  </si>
  <si>
    <t xml:space="preserve">1Cwg1</t>
  </si>
  <si>
    <t xml:space="preserve">1Cwg2</t>
  </si>
  <si>
    <t xml:space="preserve">1Apg1</t>
  </si>
  <si>
    <t xml:space="preserve">1Apg2</t>
  </si>
  <si>
    <t xml:space="preserve">B6</t>
  </si>
  <si>
    <t xml:space="preserve">B13</t>
  </si>
  <si>
    <t xml:space="preserve">1Bt</t>
  </si>
  <si>
    <t xml:space="preserve">O15</t>
  </si>
  <si>
    <t xml:space="preserve">Ld5g</t>
  </si>
  <si>
    <t xml:space="preserve">B14</t>
  </si>
  <si>
    <t xml:space="preserve">1Bt1</t>
  </si>
  <si>
    <t xml:space="preserve">1Bt2</t>
  </si>
  <si>
    <t xml:space="preserve">Cu</t>
  </si>
  <si>
    <t xml:space="preserve">Bovengronden</t>
  </si>
  <si>
    <t xml:space="preserve">Textuur</t>
  </si>
  <si>
    <r>
      <rPr>
        <b val="true"/>
        <sz val="11"/>
        <color rgb="FF000000"/>
        <rFont val="Calibri"/>
        <family val="2"/>
        <charset val="1"/>
      </rPr>
      <t xml:space="preserve">θ</t>
    </r>
    <r>
      <rPr>
        <b val="true"/>
        <vertAlign val="subscript"/>
        <sz val="11"/>
        <color rgb="FF000000"/>
        <rFont val="Calibri"/>
        <family val="2"/>
        <charset val="1"/>
      </rPr>
      <t xml:space="preserve">r</t>
    </r>
  </si>
  <si>
    <r>
      <rPr>
        <b val="true"/>
        <sz val="11"/>
        <color rgb="FF000000"/>
        <rFont val="Calibri"/>
        <family val="2"/>
        <charset val="1"/>
      </rPr>
      <t xml:space="preserve"> θ</t>
    </r>
    <r>
      <rPr>
        <b val="true"/>
        <vertAlign val="subscript"/>
        <sz val="11"/>
        <color rgb="FF000000"/>
        <rFont val="Calibri"/>
        <family val="2"/>
        <charset val="1"/>
      </rPr>
      <t xml:space="preserve">s</t>
    </r>
  </si>
  <si>
    <r>
      <rPr>
        <b val="true"/>
        <sz val="11"/>
        <color rgb="FF000000"/>
        <rFont val="Calibri"/>
        <family val="2"/>
        <charset val="1"/>
      </rPr>
      <t xml:space="preserve">K</t>
    </r>
    <r>
      <rPr>
        <b val="true"/>
        <vertAlign val="subscript"/>
        <sz val="11"/>
        <color rgb="FF000000"/>
        <rFont val="Calibri"/>
        <family val="2"/>
        <charset val="1"/>
      </rPr>
      <t xml:space="preserve">s</t>
    </r>
  </si>
  <si>
    <t xml:space="preserve">Staringreeks versie</t>
  </si>
  <si>
    <t xml:space="preserve">drukhoogte cm</t>
  </si>
  <si>
    <r>
      <rPr>
        <b val="true"/>
        <sz val="11"/>
        <color rgb="FF000000"/>
        <rFont val="Calibri"/>
        <family val="2"/>
        <charset val="1"/>
      </rPr>
      <t xml:space="preserve">(cm</t>
    </r>
    <r>
      <rPr>
        <b val="true"/>
        <vertAlign val="superscript"/>
        <sz val="11"/>
        <color rgb="FF000000"/>
        <rFont val="Calibri"/>
        <family val="2"/>
        <charset val="1"/>
      </rPr>
      <t xml:space="preserve">3</t>
    </r>
    <r>
      <rPr>
        <b val="true"/>
        <sz val="11"/>
        <color rgb="FF000000"/>
        <rFont val="Calibri"/>
        <family val="2"/>
        <charset val="1"/>
      </rPr>
      <t xml:space="preserve">/cm</t>
    </r>
    <r>
      <rPr>
        <b val="true"/>
        <vertAlign val="superscript"/>
        <sz val="11"/>
        <color rgb="FF000000"/>
        <rFont val="Calibri"/>
        <family val="2"/>
        <charset val="1"/>
      </rPr>
      <t xml:space="preserve">3</t>
    </r>
    <r>
      <rPr>
        <b val="true"/>
        <sz val="11"/>
        <color rgb="FF000000"/>
        <rFont val="Calibri"/>
        <family val="2"/>
        <charset val="1"/>
      </rPr>
      <t xml:space="preserve">)</t>
    </r>
  </si>
  <si>
    <t xml:space="preserve">(1/cm)</t>
  </si>
  <si>
    <t xml:space="preserve">(-)</t>
  </si>
  <si>
    <t xml:space="preserve">(cm/d)</t>
  </si>
  <si>
    <t xml:space="preserve">theta</t>
  </si>
  <si>
    <t xml:space="preserve">(1+(αh)^n)</t>
  </si>
  <si>
    <t xml:space="preserve">((1+(αh)^n)^(m(*λ+2))</t>
  </si>
  <si>
    <t xml:space="preserve">K(h)</t>
  </si>
  <si>
    <t xml:space="preserve">Leemarm, zeer fijn tot matig fijn zand</t>
  </si>
  <si>
    <t xml:space="preserve">Zwak lemig, zeer fijn tot matig fijn zand</t>
  </si>
  <si>
    <t xml:space="preserve">Sterk lemig, zeer fijn tot matig fijn zand</t>
  </si>
  <si>
    <t xml:space="preserve">B4</t>
  </si>
  <si>
    <t xml:space="preserve">Zeer sterk lemig, zeer fijn tot matig fijn zand</t>
  </si>
  <si>
    <t xml:space="preserve">Grof zand</t>
  </si>
  <si>
    <t xml:space="preserve">Keileem</t>
  </si>
  <si>
    <t xml:space="preserve">B7</t>
  </si>
  <si>
    <t xml:space="preserve">Zeer lichte zavel</t>
  </si>
  <si>
    <t xml:space="preserve">Matig lichte zavel</t>
  </si>
  <si>
    <t xml:space="preserve">Zware zavel</t>
  </si>
  <si>
    <t xml:space="preserve">Lichte klei</t>
  </si>
  <si>
    <t xml:space="preserve">Matig zware klei</t>
  </si>
  <si>
    <t xml:space="preserve">Zeer zware klei</t>
  </si>
  <si>
    <t xml:space="preserve">Zandige leem</t>
  </si>
  <si>
    <t xml:space="preserve">Siltige leem</t>
  </si>
  <si>
    <t xml:space="preserve">Venig zand</t>
  </si>
  <si>
    <t xml:space="preserve">Zandig veen en veen</t>
  </si>
  <si>
    <t xml:space="preserve">Venige klei</t>
  </si>
  <si>
    <t xml:space="preserve">Kleiig veen</t>
  </si>
  <si>
    <t xml:space="preserve">Ondergronden</t>
  </si>
  <si>
    <t xml:space="preserve">O7</t>
  </si>
  <si>
    <t xml:space="preserve">Beekleem</t>
  </si>
  <si>
    <t xml:space="preserve">Oligotroof veen</t>
  </si>
  <si>
    <t xml:space="preserve">Mesotroof en eutroof veen</t>
  </si>
  <si>
    <t xml:space="preserve">Moerige tussenlaag</t>
  </si>
  <si>
    <t xml:space="preserve">Staringreeks versie 1987: </t>
  </si>
  <si>
    <r>
      <rPr>
        <sz val="10"/>
        <rFont val="Arial"/>
        <family val="2"/>
        <charset val="1"/>
      </rPr>
      <t xml:space="preserve">W</t>
    </r>
    <r>
      <rPr>
        <sz val="11"/>
        <color rgb="FF000000"/>
        <rFont val="Calibri"/>
        <family val="2"/>
        <charset val="1"/>
      </rPr>
      <t xml:space="preserve">östen, J.H.M. 1987. </t>
    </r>
    <r>
      <rPr>
        <sz val="10"/>
        <rFont val="Arial"/>
        <family val="2"/>
        <charset val="1"/>
      </rPr>
      <t xml:space="preserve">Beschrijving van de waterretentie- en doorlatendheidskarakteristieken uit de Staringreeks met analytische functies</t>
    </r>
  </si>
  <si>
    <t xml:space="preserve">Stiboka rapport nummer 2019.</t>
  </si>
  <si>
    <r>
      <rPr>
        <sz val="10"/>
        <rFont val="Arial"/>
        <family val="2"/>
        <charset val="1"/>
      </rPr>
      <t xml:space="preserve">W</t>
    </r>
    <r>
      <rPr>
        <sz val="11"/>
        <color rgb="FF000000"/>
        <rFont val="Calibri"/>
        <family val="2"/>
        <charset val="1"/>
      </rPr>
      <t xml:space="preserve">östen, J.H.M., G.J. Veerman en J. Stolte. 1994. Waterretentie- en doorlatendheidskarakteristieken van boven- en ondergronden in Nederland: de Staringreeks</t>
    </r>
  </si>
  <si>
    <t xml:space="preserve">Vernieuwde uitgave 1994. Staring Centrum Technisch Document 18.</t>
  </si>
  <si>
    <r>
      <rPr>
        <sz val="10"/>
        <rFont val="Arial"/>
        <family val="2"/>
        <charset val="1"/>
      </rPr>
      <t xml:space="preserve">W</t>
    </r>
    <r>
      <rPr>
        <sz val="11"/>
        <color rgb="FF000000"/>
        <rFont val="Calibri"/>
        <family val="2"/>
        <charset val="1"/>
      </rPr>
      <t xml:space="preserve">östen, J.H.M., G.J. Veerman, W.J.M. de Groot en J. Stolte. 2001. Waterretentie- en doorlatendheidskarakteristieken van boven- en ondergronden in Nederland: de Staringreeks</t>
    </r>
  </si>
  <si>
    <t xml:space="preserve">M. Heinen, G. Bakker, J.H.M. Wösten, 2018, Waterretentie- en doorlatendheidskarakteristieken van boven- en ondergronden in Nederland: de Staringreeks: Update 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</si>
</sst>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"/>
    <numFmt numFmtId="167" formatCode="0.00000"/>
    <numFmt numFmtId="168" formatCode="0.0000000000000"/>
    <numFmt numFmtId="169" formatCode="0.0000"/>
    <numFmt numFmtId="170" formatCode="0.00"/>
    <numFmt numFmtId="171" formatCode="0.00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10"/>
      <name val="WenQuanYi Micro Hei Mono"/>
      <family val="0"/>
      <charset val="1"/>
    </font>
    <font>
      <b val="true"/>
      <sz val="11"/>
      <color rgb="FF000000"/>
      <name val="Calibri"/>
      <family val="2"/>
      <charset val="1"/>
    </font>
    <font>
      <b val="true"/>
      <vertAlign val="subscript"/>
      <sz val="11"/>
      <color rgb="FF000000"/>
      <name val="Calibri"/>
      <family val="2"/>
      <charset val="1"/>
    </font>
    <font>
      <b val="true"/>
      <vertAlign val="superscript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rgb="FFDDDDDD"/>
        <bgColor rgb="FFDEDCE6"/>
      </patternFill>
    </fill>
    <fill>
      <patternFill patternType="solid">
        <fgColor rgb="FFFFA6A6"/>
        <bgColor rgb="FFFF99CC"/>
      </patternFill>
    </fill>
    <fill>
      <patternFill patternType="solid">
        <fgColor rgb="FFDEE6EF"/>
        <bgColor rgb="FFDEDCE6"/>
      </patternFill>
    </fill>
    <fill>
      <patternFill patternType="solid">
        <fgColor rgb="FFFFFFD7"/>
        <bgColor rgb="FFFFF5CE"/>
      </patternFill>
    </fill>
    <fill>
      <patternFill patternType="solid">
        <fgColor rgb="FFFFDBB6"/>
        <bgColor rgb="FFFFD7D7"/>
      </patternFill>
    </fill>
    <fill>
      <patternFill patternType="solid">
        <fgColor rgb="FFE0C2CD"/>
        <bgColor rgb="FFDDDDDD"/>
      </patternFill>
    </fill>
    <fill>
      <patternFill patternType="solid">
        <fgColor rgb="FFFFD7D7"/>
        <bgColor rgb="FFFFDBB6"/>
      </patternFill>
    </fill>
    <fill>
      <patternFill patternType="solid">
        <fgColor rgb="FFFF99CC"/>
        <bgColor rgb="FFFFA6A6"/>
      </patternFill>
    </fill>
    <fill>
      <patternFill patternType="solid">
        <fgColor rgb="FF99CC00"/>
        <bgColor rgb="FF808000"/>
      </patternFill>
    </fill>
    <fill>
      <patternFill patternType="solid">
        <fgColor rgb="FFCCFFFF"/>
        <bgColor rgb="FFDEE6EF"/>
      </patternFill>
    </fill>
    <fill>
      <patternFill patternType="solid">
        <fgColor rgb="FFFF6600"/>
        <bgColor rgb="FFFF9900"/>
      </patternFill>
    </fill>
    <fill>
      <patternFill patternType="solid">
        <fgColor rgb="FFCC99FF"/>
        <bgColor rgb="FF9999FF"/>
      </patternFill>
    </fill>
    <fill>
      <patternFill patternType="solid">
        <fgColor rgb="FF33CCCC"/>
        <bgColor rgb="FF00CCFF"/>
      </patternFill>
    </fill>
    <fill>
      <patternFill patternType="solid">
        <fgColor rgb="FFEEEEEE"/>
        <bgColor rgb="FFDEE6EF"/>
      </patternFill>
    </fill>
    <fill>
      <patternFill patternType="solid">
        <fgColor rgb="FFDEDCE6"/>
        <bgColor rgb="FFDDDDDD"/>
      </patternFill>
    </fill>
    <fill>
      <patternFill patternType="solid">
        <fgColor rgb="FFFFFF99"/>
        <bgColor rgb="FFFFFFA6"/>
      </patternFill>
    </fill>
    <fill>
      <patternFill patternType="solid">
        <fgColor rgb="FFFFFFA6"/>
        <bgColor rgb="FFFFFF99"/>
      </patternFill>
    </fill>
    <fill>
      <patternFill patternType="solid">
        <fgColor rgb="FFDDE8CB"/>
        <bgColor rgb="FFDDDDDD"/>
      </patternFill>
    </fill>
    <fill>
      <patternFill patternType="solid">
        <fgColor rgb="FFFFF5CE"/>
        <bgColor rgb="FFFFFFD7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true" applyAlignment="true" applyProtection="false">
      <alignment horizontal="general" vertical="bottom" textRotation="0" wrapText="false" indent="0" shrinkToFit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1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1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6" fontId="0" fillId="17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5" fontId="0" fillId="9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5" fontId="0" fillId="17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6" fontId="0" fillId="10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6" fontId="0" fillId="11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6" fontId="0" fillId="12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5" fontId="0" fillId="13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5" fontId="0" fillId="14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7" fontId="6" fillId="17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4" fontId="0" fillId="15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4" fontId="0" fillId="17" borderId="2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8" fontId="0" fillId="16" borderId="0" xfId="0" applyFont="true" applyBorder="true" applyAlignment="true" applyProtection="false">
      <alignment horizontal="left" vertical="bottom" textRotation="45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8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18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8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18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18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18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5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15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5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15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15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19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9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19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9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0" fillId="19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2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2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4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4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4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1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Untitled1" xfId="20"/>
    <cellStyle name="Untitled2" xfId="21"/>
  </cellStyles>
  <dxfs count="1">
    <dxf>
      <font>
        <name val="Arial"/>
        <charset val="1"/>
        <family val="2"/>
      </font>
    </dxf>
  </dxfs>
  <colors>
    <indexedColors>
      <rgbColor rgb="FF000000"/>
      <rgbColor rgb="FFEEEEEE"/>
      <rgbColor rgb="FFFF0000"/>
      <rgbColor rgb="FF00FF00"/>
      <rgbColor rgb="FF0000FF"/>
      <rgbColor rgb="FFFFFFA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D7"/>
      <rgbColor rgb="FFCCFFFF"/>
      <rgbColor rgb="FF660066"/>
      <rgbColor rgb="FFFFA6A6"/>
      <rgbColor rgb="FF0066CC"/>
      <rgbColor rgb="FFDEDCE6"/>
      <rgbColor rgb="FF000080"/>
      <rgbColor rgb="FFFF00FF"/>
      <rgbColor rgb="FFFFF5CE"/>
      <rgbColor rgb="FF00FFFF"/>
      <rgbColor rgb="FF800080"/>
      <rgbColor rgb="FF800000"/>
      <rgbColor rgb="FF008080"/>
      <rgbColor rgb="FF0000FF"/>
      <rgbColor rgb="FF00CCFF"/>
      <rgbColor rgb="FFDEE6EF"/>
      <rgbColor rgb="FFDDE8CB"/>
      <rgbColor rgb="FFFFFF99"/>
      <rgbColor rgb="FFDDDDDD"/>
      <rgbColor rgb="FFFF99CC"/>
      <rgbColor rgb="FFCC99FF"/>
      <rgbColor rgb="FFFFDBB6"/>
      <rgbColor rgb="FF3366FF"/>
      <rgbColor rgb="FF33CCCC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1.72265625" defaultRowHeight="12.8" zeroHeight="false" outlineLevelRow="0" outlineLevelCol="0"/>
  <cols>
    <col collapsed="false" customWidth="true" hidden="false" outlineLevel="0" max="1" min="1" style="0" width="22.7"/>
    <col collapsed="false" customWidth="true" hidden="false" outlineLevel="0" max="2" min="2" style="0" width="79.76"/>
    <col collapsed="false" customWidth="true" hidden="false" outlineLevel="0" max="3" min="3" style="0" width="8.67"/>
    <col collapsed="false" customWidth="true" hidden="false" outlineLevel="0" max="4" min="4" style="0" width="17.4"/>
    <col collapsed="false" customWidth="true" hidden="false" outlineLevel="0" max="5" min="5" style="1" width="17"/>
    <col collapsed="false" customWidth="true" hidden="false" outlineLevel="0" max="6" min="6" style="0" width="19.17"/>
    <col collapsed="false" customWidth="true" hidden="false" outlineLevel="0" max="7" min="7" style="0" width="29.31"/>
    <col collapsed="false" customWidth="true" hidden="false" outlineLevel="0" max="8" min="8" style="0" width="30.86"/>
    <col collapsed="false" customWidth="true" hidden="false" outlineLevel="0" max="9" min="9" style="0" width="18"/>
    <col collapsed="false" customWidth="true" hidden="false" outlineLevel="0" max="10" min="10" style="0" width="20.86"/>
    <col collapsed="false" customWidth="true" hidden="false" outlineLevel="0" max="11" min="11" style="0" width="25"/>
    <col collapsed="false" customWidth="true" hidden="false" outlineLevel="0" max="12" min="12" style="2" width="19.99"/>
  </cols>
  <sheetData>
    <row r="1" customFormat="fals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customFormat="false" ht="12.8" hidden="false" customHeight="false" outlineLevel="0" collapsed="false">
      <c r="A2" s="0" t="n">
        <v>257</v>
      </c>
      <c r="B2" s="0" t="s">
        <v>12</v>
      </c>
      <c r="C2" s="0" t="str">
        <f aca="false">IF(F2=999,"onbekend",IF(F2=998,"water",IF(F2&lt;207,"veen",IF(F2&lt;328,"zand",IF(F2&lt;423,"klei","leem")))))</f>
        <v>veen</v>
      </c>
      <c r="D2" s="0" t="s">
        <v>13</v>
      </c>
      <c r="E2" s="5" t="n">
        <v>1001</v>
      </c>
      <c r="F2" s="0" t="n">
        <v>101</v>
      </c>
      <c r="G2" s="0" t="n">
        <f aca="false">VLOOKUP($F2,BOFEK_CLUSTERS!$B$2:$AZ$313,50,0)</f>
        <v>0.0354</v>
      </c>
      <c r="H2" s="0" t="n">
        <f aca="false">VLOOKUP($F2,BOFEK_CLUSTERS!$B$2:$AZ$313,51,0)</f>
        <v>0.78</v>
      </c>
      <c r="I2" s="0" t="n">
        <f aca="false">IF(C2="veen",1,0)</f>
        <v>1</v>
      </c>
      <c r="J2" s="0" t="n">
        <f aca="false">VLOOKUP($F2,BOFEK_CLUSTERS!$B$2:$BA$313,52,0)</f>
        <v>0.7</v>
      </c>
      <c r="K2" s="0" t="n">
        <v>1.2</v>
      </c>
      <c r="L2" s="2" t="n">
        <f aca="false">VLOOKUP($F2,BOFEK_CLUSTERS!$B$2:$BC$313,54,0)</f>
        <v>0.3</v>
      </c>
    </row>
    <row r="3" customFormat="false" ht="12.8" hidden="false" customHeight="false" outlineLevel="0" collapsed="false">
      <c r="A3" s="0" t="n">
        <v>258</v>
      </c>
      <c r="B3" s="0" t="s">
        <v>14</v>
      </c>
      <c r="C3" s="0" t="str">
        <f aca="false">IF(F3=999,"onbekend",IF(F3=998,"water",IF(F3&lt;207,"veen",IF(F3&lt;328,"zand",IF(F3&lt;423,"klei","leem")))))</f>
        <v>veen</v>
      </c>
      <c r="D3" s="0" t="s">
        <v>15</v>
      </c>
      <c r="E3" s="6" t="n">
        <v>1018</v>
      </c>
      <c r="F3" s="0" t="n">
        <v>101</v>
      </c>
      <c r="G3" s="0" t="n">
        <f aca="false">VLOOKUP($F3,BOFEK_CLUSTERS!$B$2:$AZ$313,50,0)</f>
        <v>0.0354</v>
      </c>
      <c r="H3" s="0" t="n">
        <f aca="false">VLOOKUP($F3,BOFEK_CLUSTERS!$B$2:$AZ$313,51,0)</f>
        <v>0.78</v>
      </c>
      <c r="I3" s="0" t="n">
        <f aca="false">IF(C3="veen",1,0)</f>
        <v>1</v>
      </c>
      <c r="J3" s="0" t="n">
        <f aca="false">VLOOKUP($F3,BOFEK_CLUSTERS!$B$2:$BA$313,52,0)</f>
        <v>0.7</v>
      </c>
      <c r="K3" s="0" t="n">
        <v>1.2</v>
      </c>
      <c r="L3" s="2" t="n">
        <f aca="false">VLOOKUP($F3,BOFEK_CLUSTERS!$B$2:$BC$313,54,0)</f>
        <v>0.3</v>
      </c>
    </row>
    <row r="4" customFormat="false" ht="12.8" hidden="false" customHeight="false" outlineLevel="0" collapsed="false">
      <c r="A4" s="0" t="n">
        <v>259</v>
      </c>
      <c r="B4" s="0" t="s">
        <v>16</v>
      </c>
      <c r="C4" s="0" t="str">
        <f aca="false">IF(F4=999,"onbekend",IF(F4=998,"water",IF(F4&lt;207,"veen",IF(F4&lt;328,"zand",IF(F4&lt;423,"klei","leem")))))</f>
        <v>veen</v>
      </c>
      <c r="D4" s="0" t="s">
        <v>17</v>
      </c>
      <c r="E4" s="6" t="n">
        <v>1001</v>
      </c>
      <c r="F4" s="0" t="n">
        <v>101</v>
      </c>
      <c r="G4" s="0" t="n">
        <f aca="false">VLOOKUP($F4,BOFEK_CLUSTERS!$B$2:$AZ$313,50,0)</f>
        <v>0.0354</v>
      </c>
      <c r="H4" s="0" t="n">
        <f aca="false">VLOOKUP($F4,BOFEK_CLUSTERS!$B$2:$AZ$313,51,0)</f>
        <v>0.78</v>
      </c>
      <c r="I4" s="0" t="n">
        <f aca="false">IF(C4="veen",1,0)</f>
        <v>1</v>
      </c>
      <c r="J4" s="0" t="n">
        <f aca="false">VLOOKUP($F4,BOFEK_CLUSTERS!$B$2:$BA$313,52,0)</f>
        <v>0.7</v>
      </c>
      <c r="K4" s="0" t="n">
        <v>1.2</v>
      </c>
      <c r="L4" s="2" t="n">
        <f aca="false">VLOOKUP($F4,BOFEK_CLUSTERS!$B$2:$BC$313,54,0)</f>
        <v>0.3</v>
      </c>
    </row>
    <row r="5" customFormat="false" ht="12.8" hidden="false" customHeight="false" outlineLevel="0" collapsed="false">
      <c r="A5" s="0" t="n">
        <v>260</v>
      </c>
      <c r="B5" s="0" t="s">
        <v>18</v>
      </c>
      <c r="C5" s="0" t="str">
        <f aca="false">IF(F5=999,"onbekend",IF(F5=998,"water",IF(F5&lt;207,"veen",IF(F5&lt;328,"zand",IF(F5&lt;423,"klei","leem")))))</f>
        <v>veen</v>
      </c>
      <c r="D5" s="0" t="s">
        <v>19</v>
      </c>
      <c r="E5" s="5" t="n">
        <v>1001</v>
      </c>
      <c r="F5" s="0" t="n">
        <v>101</v>
      </c>
      <c r="G5" s="0" t="n">
        <f aca="false">VLOOKUP($F5,BOFEK_CLUSTERS!$B$2:$AZ$313,50,0)</f>
        <v>0.0354</v>
      </c>
      <c r="H5" s="0" t="n">
        <f aca="false">VLOOKUP($F5,BOFEK_CLUSTERS!$B$2:$AZ$313,51,0)</f>
        <v>0.78</v>
      </c>
      <c r="I5" s="0" t="n">
        <f aca="false">IF(C5="veen",1,0)</f>
        <v>1</v>
      </c>
      <c r="J5" s="0" t="n">
        <f aca="false">VLOOKUP($F5,BOFEK_CLUSTERS!$B$2:$BA$313,52,0)</f>
        <v>0.7</v>
      </c>
      <c r="K5" s="0" t="n">
        <v>1.2</v>
      </c>
      <c r="L5" s="2" t="n">
        <f aca="false">VLOOKUP($F5,BOFEK_CLUSTERS!$B$2:$BC$313,54,0)</f>
        <v>0.3</v>
      </c>
    </row>
    <row r="6" customFormat="false" ht="12.8" hidden="false" customHeight="false" outlineLevel="0" collapsed="false">
      <c r="A6" s="0" t="n">
        <v>262</v>
      </c>
      <c r="B6" s="0" t="s">
        <v>20</v>
      </c>
      <c r="C6" s="0" t="str">
        <f aca="false">IF(F6=999,"onbekend",IF(F6=998,"water",IF(F6&lt;207,"veen",IF(F6&lt;328,"zand",IF(F6&lt;423,"klei","leem")))))</f>
        <v>veen</v>
      </c>
      <c r="D6" s="0" t="s">
        <v>21</v>
      </c>
      <c r="E6" s="5" t="n">
        <v>1001</v>
      </c>
      <c r="F6" s="0" t="n">
        <v>101</v>
      </c>
      <c r="G6" s="0" t="n">
        <f aca="false">VLOOKUP($F6,BOFEK_CLUSTERS!$B$2:$AZ$313,50,0)</f>
        <v>0.0354</v>
      </c>
      <c r="H6" s="0" t="n">
        <f aca="false">VLOOKUP($F6,BOFEK_CLUSTERS!$B$2:$AZ$313,51,0)</f>
        <v>0.78</v>
      </c>
      <c r="I6" s="0" t="n">
        <f aca="false">IF(C6="veen",1,0)</f>
        <v>1</v>
      </c>
      <c r="J6" s="0" t="n">
        <f aca="false">VLOOKUP($F6,BOFEK_CLUSTERS!$B$2:$BA$313,52,0)</f>
        <v>0.7</v>
      </c>
      <c r="K6" s="0" t="n">
        <v>1.2</v>
      </c>
      <c r="L6" s="2" t="n">
        <f aca="false">VLOOKUP($F6,BOFEK_CLUSTERS!$B$2:$BC$313,54,0)</f>
        <v>0.3</v>
      </c>
    </row>
    <row r="7" customFormat="false" ht="12.8" hidden="false" customHeight="false" outlineLevel="0" collapsed="false">
      <c r="A7" s="0" t="n">
        <v>271</v>
      </c>
      <c r="B7" s="0" t="s">
        <v>22</v>
      </c>
      <c r="C7" s="0" t="str">
        <f aca="false">IF(F7=999,"onbekend",IF(F7=998,"water",IF(F7&lt;207,"veen",IF(F7&lt;328,"zand",IF(F7&lt;423,"klei","leem")))))</f>
        <v>veen</v>
      </c>
      <c r="D7" s="0" t="s">
        <v>23</v>
      </c>
      <c r="E7" s="6" t="n">
        <v>1018</v>
      </c>
      <c r="F7" s="0" t="n">
        <v>101</v>
      </c>
      <c r="G7" s="0" t="n">
        <f aca="false">VLOOKUP($F7,BOFEK_CLUSTERS!$B$2:$AZ$313,50,0)</f>
        <v>0.0354</v>
      </c>
      <c r="H7" s="0" t="n">
        <f aca="false">VLOOKUP($F7,BOFEK_CLUSTERS!$B$2:$AZ$313,51,0)</f>
        <v>0.78</v>
      </c>
      <c r="I7" s="0" t="n">
        <f aca="false">IF(C7="veen",1,0)</f>
        <v>1</v>
      </c>
      <c r="J7" s="0" t="n">
        <f aca="false">VLOOKUP($F7,BOFEK_CLUSTERS!$B$2:$BA$313,52,0)</f>
        <v>0.7</v>
      </c>
      <c r="K7" s="0" t="n">
        <v>1.2</v>
      </c>
      <c r="L7" s="2" t="n">
        <f aca="false">VLOOKUP($F7,BOFEK_CLUSTERS!$B$2:$BC$313,54,0)</f>
        <v>0.3</v>
      </c>
    </row>
    <row r="8" customFormat="false" ht="12.8" hidden="false" customHeight="false" outlineLevel="0" collapsed="false">
      <c r="A8" s="0" t="n">
        <v>272</v>
      </c>
      <c r="B8" s="0" t="s">
        <v>24</v>
      </c>
      <c r="C8" s="0" t="str">
        <f aca="false">IF(F8=999,"onbekend",IF(F8=998,"water",IF(F8&lt;207,"veen",IF(F8&lt;328,"zand",IF(F8&lt;423,"klei","leem")))))</f>
        <v>veen</v>
      </c>
      <c r="D8" s="0" t="s">
        <v>25</v>
      </c>
      <c r="E8" s="6" t="n">
        <v>1018</v>
      </c>
      <c r="F8" s="0" t="n">
        <v>101</v>
      </c>
      <c r="G8" s="0" t="n">
        <f aca="false">VLOOKUP($F8,BOFEK_CLUSTERS!$B$2:$AZ$313,50,0)</f>
        <v>0.0354</v>
      </c>
      <c r="H8" s="0" t="n">
        <f aca="false">VLOOKUP($F8,BOFEK_CLUSTERS!$B$2:$AZ$313,51,0)</f>
        <v>0.78</v>
      </c>
      <c r="I8" s="0" t="n">
        <f aca="false">IF(C8="veen",1,0)</f>
        <v>1</v>
      </c>
      <c r="J8" s="0" t="n">
        <f aca="false">VLOOKUP($F8,BOFEK_CLUSTERS!$B$2:$BA$313,52,0)</f>
        <v>0.7</v>
      </c>
      <c r="K8" s="0" t="n">
        <v>1.2</v>
      </c>
      <c r="L8" s="2" t="n">
        <f aca="false">VLOOKUP($F8,BOFEK_CLUSTERS!$B$2:$BC$313,54,0)</f>
        <v>0.3</v>
      </c>
    </row>
    <row r="9" customFormat="false" ht="12.8" hidden="false" customHeight="false" outlineLevel="0" collapsed="false">
      <c r="A9" s="0" t="n">
        <v>273</v>
      </c>
      <c r="B9" s="0" t="s">
        <v>26</v>
      </c>
      <c r="C9" s="0" t="str">
        <f aca="false">IF(F9=999,"onbekend",IF(F9=998,"water",IF(F9&lt;207,"veen",IF(F9&lt;328,"zand",IF(F9&lt;423,"klei","leem")))))</f>
        <v>veen</v>
      </c>
      <c r="D9" s="0" t="s">
        <v>27</v>
      </c>
      <c r="E9" s="7" t="n">
        <v>1018</v>
      </c>
      <c r="F9" s="0" t="n">
        <v>101</v>
      </c>
      <c r="G9" s="0" t="n">
        <f aca="false">VLOOKUP($F9,BOFEK_CLUSTERS!$B$2:$AZ$313,50,0)</f>
        <v>0.0354</v>
      </c>
      <c r="H9" s="0" t="n">
        <f aca="false">VLOOKUP($F9,BOFEK_CLUSTERS!$B$2:$AZ$313,51,0)</f>
        <v>0.78</v>
      </c>
      <c r="I9" s="0" t="n">
        <f aca="false">IF(C9="veen",1,0)</f>
        <v>1</v>
      </c>
      <c r="J9" s="0" t="n">
        <f aca="false">VLOOKUP($F9,BOFEK_CLUSTERS!$B$2:$BA$313,52,0)</f>
        <v>0.7</v>
      </c>
      <c r="K9" s="0" t="n">
        <v>1.2</v>
      </c>
      <c r="L9" s="2" t="n">
        <f aca="false">VLOOKUP($F9,BOFEK_CLUSTERS!$B$2:$BC$313,54,0)</f>
        <v>0.3</v>
      </c>
    </row>
    <row r="10" customFormat="false" ht="12.8" hidden="false" customHeight="false" outlineLevel="0" collapsed="false">
      <c r="A10" s="0" t="n">
        <v>275</v>
      </c>
      <c r="B10" s="0" t="s">
        <v>28</v>
      </c>
      <c r="C10" s="0" t="str">
        <f aca="false">IF(F10=999,"onbekend",IF(F10=998,"water",IF(F10&lt;207,"veen",IF(F10&lt;328,"zand",IF(F10&lt;423,"klei","leem")))))</f>
        <v>veen</v>
      </c>
      <c r="D10" s="0" t="s">
        <v>29</v>
      </c>
      <c r="E10" s="5" t="n">
        <v>1018</v>
      </c>
      <c r="F10" s="0" t="n">
        <v>101</v>
      </c>
      <c r="G10" s="0" t="n">
        <f aca="false">VLOOKUP($F10,BOFEK_CLUSTERS!$B$2:$AZ$313,50,0)</f>
        <v>0.0354</v>
      </c>
      <c r="H10" s="0" t="n">
        <f aca="false">VLOOKUP($F10,BOFEK_CLUSTERS!$B$2:$AZ$313,51,0)</f>
        <v>0.78</v>
      </c>
      <c r="I10" s="0" t="n">
        <f aca="false">IF(C10="veen",1,0)</f>
        <v>1</v>
      </c>
      <c r="J10" s="0" t="n">
        <f aca="false">VLOOKUP($F10,BOFEK_CLUSTERS!$B$2:$BA$313,52,0)</f>
        <v>0.7</v>
      </c>
      <c r="K10" s="0" t="n">
        <v>1.2</v>
      </c>
      <c r="L10" s="2" t="n">
        <f aca="false">VLOOKUP($F10,BOFEK_CLUSTERS!$B$2:$BC$313,54,0)</f>
        <v>0.3</v>
      </c>
    </row>
    <row r="11" customFormat="false" ht="12.8" hidden="false" customHeight="false" outlineLevel="0" collapsed="false">
      <c r="A11" s="0" t="n">
        <v>280</v>
      </c>
      <c r="B11" s="0" t="s">
        <v>30</v>
      </c>
      <c r="C11" s="0" t="str">
        <f aca="false">IF(F11=999,"onbekend",IF(F11=998,"water",IF(F11&lt;207,"veen",IF(F11&lt;328,"zand",IF(F11&lt;423,"klei","leem")))))</f>
        <v>veen</v>
      </c>
      <c r="D11" s="0" t="s">
        <v>31</v>
      </c>
      <c r="E11" s="6" t="n">
        <v>1018</v>
      </c>
      <c r="F11" s="0" t="n">
        <v>101</v>
      </c>
      <c r="G11" s="0" t="n">
        <f aca="false">VLOOKUP($F11,BOFEK_CLUSTERS!$B$2:$AZ$313,50,0)</f>
        <v>0.0354</v>
      </c>
      <c r="H11" s="0" t="n">
        <f aca="false">VLOOKUP($F11,BOFEK_CLUSTERS!$B$2:$AZ$313,51,0)</f>
        <v>0.78</v>
      </c>
      <c r="I11" s="0" t="n">
        <f aca="false">IF(C11="veen",1,0)</f>
        <v>1</v>
      </c>
      <c r="J11" s="0" t="n">
        <f aca="false">VLOOKUP($F11,BOFEK_CLUSTERS!$B$2:$BA$313,52,0)</f>
        <v>0.7</v>
      </c>
      <c r="K11" s="0" t="n">
        <v>1.2</v>
      </c>
      <c r="L11" s="2" t="n">
        <f aca="false">VLOOKUP($F11,BOFEK_CLUSTERS!$B$2:$BC$313,54,0)</f>
        <v>0.3</v>
      </c>
    </row>
    <row r="12" customFormat="false" ht="12.8" hidden="false" customHeight="false" outlineLevel="0" collapsed="false">
      <c r="A12" s="0" t="n">
        <v>281</v>
      </c>
      <c r="B12" s="0" t="s">
        <v>32</v>
      </c>
      <c r="C12" s="0" t="str">
        <f aca="false">IF(F12=999,"onbekend",IF(F12=998,"water",IF(F12&lt;207,"veen",IF(F12&lt;328,"zand",IF(F12&lt;423,"klei","leem")))))</f>
        <v>veen</v>
      </c>
      <c r="D12" s="0" t="s">
        <v>33</v>
      </c>
      <c r="E12" s="6" t="n">
        <v>1012</v>
      </c>
      <c r="F12" s="0" t="n">
        <v>101</v>
      </c>
      <c r="G12" s="0" t="n">
        <f aca="false">VLOOKUP($F12,BOFEK_CLUSTERS!$B$2:$AZ$313,50,0)</f>
        <v>0.0354</v>
      </c>
      <c r="H12" s="0" t="n">
        <f aca="false">VLOOKUP($F12,BOFEK_CLUSTERS!$B$2:$AZ$313,51,0)</f>
        <v>0.78</v>
      </c>
      <c r="I12" s="0" t="n">
        <f aca="false">IF(C12="veen",1,0)</f>
        <v>1</v>
      </c>
      <c r="J12" s="0" t="n">
        <f aca="false">VLOOKUP($F12,BOFEK_CLUSTERS!$B$2:$BA$313,52,0)</f>
        <v>0.7</v>
      </c>
      <c r="K12" s="0" t="n">
        <v>1.2</v>
      </c>
      <c r="L12" s="2" t="n">
        <f aca="false">VLOOKUP($F12,BOFEK_CLUSTERS!$B$2:$BC$313,54,0)</f>
        <v>0.3</v>
      </c>
    </row>
    <row r="13" customFormat="false" ht="12.8" hidden="false" customHeight="false" outlineLevel="0" collapsed="false">
      <c r="A13" s="0" t="n">
        <v>282</v>
      </c>
      <c r="B13" s="0" t="s">
        <v>34</v>
      </c>
      <c r="C13" s="0" t="str">
        <f aca="false">IF(F13=999,"onbekend",IF(F13=998,"water",IF(F13&lt;207,"veen",IF(F13&lt;328,"zand",IF(F13&lt;423,"klei","leem")))))</f>
        <v>veen</v>
      </c>
      <c r="D13" s="0" t="s">
        <v>35</v>
      </c>
      <c r="E13" s="5" t="n">
        <v>1012</v>
      </c>
      <c r="F13" s="0" t="n">
        <v>101</v>
      </c>
      <c r="G13" s="0" t="n">
        <f aca="false">VLOOKUP($F13,BOFEK_CLUSTERS!$B$2:$AZ$313,50,0)</f>
        <v>0.0354</v>
      </c>
      <c r="H13" s="0" t="n">
        <f aca="false">VLOOKUP($F13,BOFEK_CLUSTERS!$B$2:$AZ$313,51,0)</f>
        <v>0.78</v>
      </c>
      <c r="I13" s="0" t="n">
        <f aca="false">IF(C13="veen",1,0)</f>
        <v>1</v>
      </c>
      <c r="J13" s="0" t="n">
        <f aca="false">VLOOKUP($F13,BOFEK_CLUSTERS!$B$2:$BA$313,52,0)</f>
        <v>0.7</v>
      </c>
      <c r="K13" s="0" t="n">
        <v>1.2</v>
      </c>
      <c r="L13" s="2" t="n">
        <f aca="false">VLOOKUP($F13,BOFEK_CLUSTERS!$B$2:$BC$313,54,0)</f>
        <v>0.3</v>
      </c>
    </row>
    <row r="14" customFormat="false" ht="12.8" hidden="false" customHeight="false" outlineLevel="0" collapsed="false">
      <c r="A14" s="0" t="n">
        <v>284</v>
      </c>
      <c r="B14" s="0" t="s">
        <v>36</v>
      </c>
      <c r="C14" s="0" t="str">
        <f aca="false">IF(F14=999,"onbekend",IF(F14=998,"water",IF(F14&lt;207,"veen",IF(F14&lt;328,"zand",IF(F14&lt;423,"klei","leem")))))</f>
        <v>veen</v>
      </c>
      <c r="D14" s="0" t="s">
        <v>37</v>
      </c>
      <c r="E14" s="5" t="n">
        <v>1012</v>
      </c>
      <c r="F14" s="0" t="n">
        <v>101</v>
      </c>
      <c r="G14" s="0" t="n">
        <f aca="false">VLOOKUP($F14,BOFEK_CLUSTERS!$B$2:$AZ$313,50,0)</f>
        <v>0.0354</v>
      </c>
      <c r="H14" s="0" t="n">
        <f aca="false">VLOOKUP($F14,BOFEK_CLUSTERS!$B$2:$AZ$313,51,0)</f>
        <v>0.78</v>
      </c>
      <c r="I14" s="0" t="n">
        <f aca="false">IF(C14="veen",1,0)</f>
        <v>1</v>
      </c>
      <c r="J14" s="0" t="n">
        <f aca="false">VLOOKUP($F14,BOFEK_CLUSTERS!$B$2:$BA$313,52,0)</f>
        <v>0.7</v>
      </c>
      <c r="K14" s="0" t="n">
        <v>1.2</v>
      </c>
      <c r="L14" s="2" t="n">
        <f aca="false">VLOOKUP($F14,BOFEK_CLUSTERS!$B$2:$BC$313,54,0)</f>
        <v>0.3</v>
      </c>
    </row>
    <row r="15" customFormat="false" ht="12.8" hidden="false" customHeight="false" outlineLevel="0" collapsed="false">
      <c r="A15" s="0" t="n">
        <v>264</v>
      </c>
      <c r="B15" s="0" t="s">
        <v>38</v>
      </c>
      <c r="C15" s="0" t="str">
        <f aca="false">IF(F15=999,"onbekend",IF(F15=998,"water",IF(F15&lt;207,"veen",IF(F15&lt;328,"zand",IF(F15&lt;423,"klei","leem")))))</f>
        <v>veen</v>
      </c>
      <c r="D15" s="0" t="s">
        <v>39</v>
      </c>
      <c r="E15" s="6" t="n">
        <v>1017</v>
      </c>
      <c r="F15" s="0" t="n">
        <v>102</v>
      </c>
      <c r="G15" s="0" t="n">
        <f aca="false">VLOOKUP($F15,BOFEK_CLUSTERS!$B$2:$AZ$313,50,0)</f>
        <v>0.1223</v>
      </c>
      <c r="H15" s="0" t="n">
        <f aca="false">VLOOKUP($F15,BOFEK_CLUSTERS!$B$2:$AZ$313,51,0)</f>
        <v>0.65</v>
      </c>
      <c r="I15" s="0" t="n">
        <f aca="false">IF(C15="veen",1,0)</f>
        <v>1</v>
      </c>
      <c r="J15" s="0" t="n">
        <f aca="false">VLOOKUP($F15,BOFEK_CLUSTERS!$B$2:$BA$313,52,0)</f>
        <v>0.46</v>
      </c>
      <c r="K15" s="0" t="n">
        <v>1.2</v>
      </c>
      <c r="L15" s="2" t="n">
        <f aca="false">VLOOKUP($F15,BOFEK_CLUSTERS!$B$2:$BC$313,54,0)</f>
        <v>0</v>
      </c>
    </row>
    <row r="16" customFormat="false" ht="12.8" hidden="false" customHeight="false" outlineLevel="0" collapsed="false">
      <c r="A16" s="0" t="n">
        <v>277</v>
      </c>
      <c r="B16" s="0" t="s">
        <v>40</v>
      </c>
      <c r="C16" s="0" t="str">
        <f aca="false">IF(F16=999,"onbekend",IF(F16=998,"water",IF(F16&lt;207,"veen",IF(F16&lt;328,"zand",IF(F16&lt;423,"klei","leem")))))</f>
        <v>veen</v>
      </c>
      <c r="D16" s="0" t="s">
        <v>41</v>
      </c>
      <c r="E16" s="6" t="n">
        <v>1008</v>
      </c>
      <c r="F16" s="0" t="n">
        <v>102</v>
      </c>
      <c r="G16" s="0" t="n">
        <f aca="false">VLOOKUP($F16,BOFEK_CLUSTERS!$B$2:$AZ$313,50,0)</f>
        <v>0.1223</v>
      </c>
      <c r="H16" s="0" t="n">
        <f aca="false">VLOOKUP($F16,BOFEK_CLUSTERS!$B$2:$AZ$313,51,0)</f>
        <v>0.65</v>
      </c>
      <c r="I16" s="0" t="n">
        <f aca="false">IF(C16="veen",1,0)</f>
        <v>1</v>
      </c>
      <c r="J16" s="0" t="n">
        <f aca="false">VLOOKUP($F16,BOFEK_CLUSTERS!$B$2:$BA$313,52,0)</f>
        <v>0.46</v>
      </c>
      <c r="K16" s="0" t="n">
        <v>1.2</v>
      </c>
      <c r="L16" s="2" t="n">
        <f aca="false">VLOOKUP($F16,BOFEK_CLUSTERS!$B$2:$BC$313,54,0)</f>
        <v>0</v>
      </c>
    </row>
    <row r="17" customFormat="false" ht="12.8" hidden="false" customHeight="false" outlineLevel="0" collapsed="false">
      <c r="A17" s="0" t="n">
        <v>286</v>
      </c>
      <c r="B17" s="0" t="s">
        <v>42</v>
      </c>
      <c r="C17" s="0" t="str">
        <f aca="false">IF(F17=999,"onbekend",IF(F17=998,"water",IF(F17&lt;207,"veen",IF(F17&lt;328,"zand",IF(F17&lt;423,"klei","leem")))))</f>
        <v>veen</v>
      </c>
      <c r="D17" s="0" t="s">
        <v>43</v>
      </c>
      <c r="E17" s="6" t="n">
        <v>1016</v>
      </c>
      <c r="F17" s="0" t="n">
        <v>102</v>
      </c>
      <c r="G17" s="0" t="n">
        <f aca="false">VLOOKUP($F17,BOFEK_CLUSTERS!$B$2:$AZ$313,50,0)</f>
        <v>0.1223</v>
      </c>
      <c r="H17" s="0" t="n">
        <f aca="false">VLOOKUP($F17,BOFEK_CLUSTERS!$B$2:$AZ$313,51,0)</f>
        <v>0.65</v>
      </c>
      <c r="I17" s="0" t="n">
        <f aca="false">IF(C17="veen",1,0)</f>
        <v>1</v>
      </c>
      <c r="J17" s="0" t="n">
        <f aca="false">VLOOKUP($F17,BOFEK_CLUSTERS!$B$2:$BA$313,52,0)</f>
        <v>0.46</v>
      </c>
      <c r="K17" s="0" t="n">
        <v>1.2</v>
      </c>
      <c r="L17" s="2" t="n">
        <f aca="false">VLOOKUP($F17,BOFEK_CLUSTERS!$B$2:$BC$313,54,0)</f>
        <v>0</v>
      </c>
    </row>
    <row r="18" customFormat="false" ht="12.8" hidden="false" customHeight="false" outlineLevel="0" collapsed="false">
      <c r="A18" s="0" t="n">
        <v>253</v>
      </c>
      <c r="B18" s="0" t="s">
        <v>44</v>
      </c>
      <c r="C18" s="0" t="str">
        <f aca="false">IF(F18=999,"onbekend",IF(F18=998,"water",IF(F18&lt;207,"veen",IF(F18&lt;328,"zand",IF(F18&lt;423,"klei","leem")))))</f>
        <v>veen</v>
      </c>
      <c r="D18" s="0" t="s">
        <v>45</v>
      </c>
      <c r="E18" s="6" t="n">
        <v>1010</v>
      </c>
      <c r="F18" s="0" t="n">
        <v>103</v>
      </c>
      <c r="G18" s="0" t="n">
        <f aca="false">VLOOKUP($F18,BOFEK_CLUSTERS!$B$2:$AZ$313,50,0)</f>
        <v>0.1296</v>
      </c>
      <c r="H18" s="0" t="n">
        <f aca="false">VLOOKUP($F18,BOFEK_CLUSTERS!$B$2:$AZ$313,51,0)</f>
        <v>0.59</v>
      </c>
      <c r="I18" s="0" t="n">
        <f aca="false">IF(C18="veen",1,0)</f>
        <v>1</v>
      </c>
      <c r="J18" s="0" t="n">
        <f aca="false">VLOOKUP($F18,BOFEK_CLUSTERS!$B$2:$BA$313,52,0)</f>
        <v>0.38</v>
      </c>
      <c r="K18" s="0" t="n">
        <v>1.2</v>
      </c>
      <c r="L18" s="2" t="n">
        <f aca="false">VLOOKUP($F18,BOFEK_CLUSTERS!$B$2:$BC$313,54,0)</f>
        <v>0</v>
      </c>
    </row>
    <row r="19" customFormat="false" ht="12.8" hidden="false" customHeight="false" outlineLevel="0" collapsed="false">
      <c r="A19" s="0" t="n">
        <v>245</v>
      </c>
      <c r="B19" s="0" t="s">
        <v>46</v>
      </c>
      <c r="C19" s="0" t="str">
        <f aca="false">IF(F19=999,"onbekend",IF(F19=998,"water",IF(F19&lt;207,"veen",IF(F19&lt;328,"zand",IF(F19&lt;423,"klei","leem")))))</f>
        <v>veen</v>
      </c>
      <c r="D19" s="0" t="s">
        <v>47</v>
      </c>
      <c r="E19" s="5" t="n">
        <v>1003</v>
      </c>
      <c r="F19" s="0" t="n">
        <v>105</v>
      </c>
      <c r="G19" s="0" t="n">
        <f aca="false">VLOOKUP($F19,BOFEK_CLUSTERS!$B$2:$AZ$313,50,0)</f>
        <v>0.0317</v>
      </c>
      <c r="H19" s="0" t="n">
        <f aca="false">VLOOKUP($F19,BOFEK_CLUSTERS!$B$2:$AZ$313,51,0)</f>
        <v>0.76</v>
      </c>
      <c r="I19" s="0" t="n">
        <f aca="false">IF(C19="veen",1,0)</f>
        <v>1</v>
      </c>
      <c r="J19" s="0" t="n">
        <f aca="false">VLOOKUP($F19,BOFEK_CLUSTERS!$B$2:$BA$313,52,0)</f>
        <v>0.67</v>
      </c>
      <c r="K19" s="0" t="n">
        <v>1.2</v>
      </c>
      <c r="L19" s="2" t="n">
        <f aca="false">VLOOKUP($F19,BOFEK_CLUSTERS!$B$2:$BC$313,54,0)</f>
        <v>0.3</v>
      </c>
    </row>
    <row r="20" customFormat="false" ht="12.8" hidden="false" customHeight="false" outlineLevel="0" collapsed="false">
      <c r="A20" s="0" t="n">
        <v>261</v>
      </c>
      <c r="B20" s="0" t="s">
        <v>48</v>
      </c>
      <c r="C20" s="0" t="str">
        <f aca="false">IF(F20=999,"onbekend",IF(F20=998,"water",IF(F20&lt;207,"veen",IF(F20&lt;328,"zand",IF(F20&lt;423,"klei","leem")))))</f>
        <v>veen</v>
      </c>
      <c r="D20" s="0" t="s">
        <v>49</v>
      </c>
      <c r="E20" s="6" t="n">
        <v>1004</v>
      </c>
      <c r="F20" s="0" t="n">
        <v>105</v>
      </c>
      <c r="G20" s="0" t="n">
        <f aca="false">VLOOKUP($F20,BOFEK_CLUSTERS!$B$2:$AZ$313,50,0)</f>
        <v>0.0317</v>
      </c>
      <c r="H20" s="0" t="n">
        <f aca="false">VLOOKUP($F20,BOFEK_CLUSTERS!$B$2:$AZ$313,51,0)</f>
        <v>0.76</v>
      </c>
      <c r="I20" s="0" t="n">
        <f aca="false">IF(C20="veen",1,0)</f>
        <v>1</v>
      </c>
      <c r="J20" s="0" t="n">
        <f aca="false">VLOOKUP($F20,BOFEK_CLUSTERS!$B$2:$BA$313,52,0)</f>
        <v>0.67</v>
      </c>
      <c r="K20" s="0" t="n">
        <v>1.2</v>
      </c>
      <c r="L20" s="2" t="n">
        <f aca="false">VLOOKUP($F20,BOFEK_CLUSTERS!$B$2:$BC$313,54,0)</f>
        <v>0.3</v>
      </c>
    </row>
    <row r="21" customFormat="false" ht="12.8" hidden="false" customHeight="false" outlineLevel="0" collapsed="false">
      <c r="A21" s="0" t="n">
        <v>263</v>
      </c>
      <c r="B21" s="0" t="s">
        <v>50</v>
      </c>
      <c r="C21" s="0" t="str">
        <f aca="false">IF(F21=999,"onbekend",IF(F21=998,"water",IF(F21&lt;207,"veen",IF(F21&lt;328,"zand",IF(F21&lt;423,"klei","leem")))))</f>
        <v>veen</v>
      </c>
      <c r="D21" s="0" t="s">
        <v>51</v>
      </c>
      <c r="E21" s="6" t="n">
        <v>1006</v>
      </c>
      <c r="F21" s="0" t="n">
        <v>105</v>
      </c>
      <c r="G21" s="0" t="n">
        <f aca="false">VLOOKUP($F21,BOFEK_CLUSTERS!$B$2:$AZ$313,50,0)</f>
        <v>0.0317</v>
      </c>
      <c r="H21" s="0" t="n">
        <f aca="false">VLOOKUP($F21,BOFEK_CLUSTERS!$B$2:$AZ$313,51,0)</f>
        <v>0.76</v>
      </c>
      <c r="I21" s="0" t="n">
        <f aca="false">IF(C21="veen",1,0)</f>
        <v>1</v>
      </c>
      <c r="J21" s="0" t="n">
        <f aca="false">VLOOKUP($F21,BOFEK_CLUSTERS!$B$2:$BA$313,52,0)</f>
        <v>0.67</v>
      </c>
      <c r="K21" s="0" t="n">
        <v>1.2</v>
      </c>
      <c r="L21" s="2" t="n">
        <f aca="false">VLOOKUP($F21,BOFEK_CLUSTERS!$B$2:$BC$313,54,0)</f>
        <v>0.3</v>
      </c>
    </row>
    <row r="22" customFormat="false" ht="12.8" hidden="false" customHeight="false" outlineLevel="0" collapsed="false">
      <c r="A22" s="0" t="n">
        <v>274</v>
      </c>
      <c r="B22" s="0" t="s">
        <v>52</v>
      </c>
      <c r="C22" s="0" t="str">
        <f aca="false">IF(F22=999,"onbekend",IF(F22=998,"water",IF(F22&lt;207,"veen",IF(F22&lt;328,"zand",IF(F22&lt;423,"klei","leem")))))</f>
        <v>veen</v>
      </c>
      <c r="D22" s="0" t="s">
        <v>53</v>
      </c>
      <c r="E22" s="6" t="n">
        <v>1018</v>
      </c>
      <c r="F22" s="0" t="n">
        <v>105</v>
      </c>
      <c r="G22" s="0" t="n">
        <f aca="false">VLOOKUP($F22,BOFEK_CLUSTERS!$B$2:$AZ$313,50,0)</f>
        <v>0.0317</v>
      </c>
      <c r="H22" s="0" t="n">
        <f aca="false">VLOOKUP($F22,BOFEK_CLUSTERS!$B$2:$AZ$313,51,0)</f>
        <v>0.76</v>
      </c>
      <c r="I22" s="0" t="n">
        <f aca="false">IF(C22="veen",1,0)</f>
        <v>1</v>
      </c>
      <c r="J22" s="0" t="n">
        <f aca="false">VLOOKUP($F22,BOFEK_CLUSTERS!$B$2:$BA$313,52,0)</f>
        <v>0.67</v>
      </c>
      <c r="K22" s="0" t="n">
        <v>1.2</v>
      </c>
      <c r="L22" s="2" t="n">
        <f aca="false">VLOOKUP($F22,BOFEK_CLUSTERS!$B$2:$BC$313,54,0)</f>
        <v>0.3</v>
      </c>
    </row>
    <row r="23" customFormat="false" ht="12.8" hidden="false" customHeight="false" outlineLevel="0" collapsed="false">
      <c r="A23" s="0" t="n">
        <v>276</v>
      </c>
      <c r="B23" s="0" t="s">
        <v>54</v>
      </c>
      <c r="C23" s="0" t="str">
        <f aca="false">IF(F23=999,"onbekend",IF(F23=998,"water",IF(F23&lt;207,"veen",IF(F23&lt;328,"zand",IF(F23&lt;423,"klei","leem")))))</f>
        <v>veen</v>
      </c>
      <c r="D23" s="0" t="s">
        <v>55</v>
      </c>
      <c r="E23" s="6" t="n">
        <v>1015</v>
      </c>
      <c r="F23" s="0" t="n">
        <v>105</v>
      </c>
      <c r="G23" s="0" t="n">
        <f aca="false">VLOOKUP($F23,BOFEK_CLUSTERS!$B$2:$AZ$313,50,0)</f>
        <v>0.0317</v>
      </c>
      <c r="H23" s="0" t="n">
        <f aca="false">VLOOKUP($F23,BOFEK_CLUSTERS!$B$2:$AZ$313,51,0)</f>
        <v>0.76</v>
      </c>
      <c r="I23" s="0" t="n">
        <f aca="false">IF(C23="veen",1,0)</f>
        <v>1</v>
      </c>
      <c r="J23" s="0" t="n">
        <f aca="false">VLOOKUP($F23,BOFEK_CLUSTERS!$B$2:$BA$313,52,0)</f>
        <v>0.67</v>
      </c>
      <c r="K23" s="0" t="n">
        <v>1.2</v>
      </c>
      <c r="L23" s="2" t="n">
        <f aca="false">VLOOKUP($F23,BOFEK_CLUSTERS!$B$2:$BC$313,54,0)</f>
        <v>0.3</v>
      </c>
    </row>
    <row r="24" customFormat="false" ht="12.8" hidden="false" customHeight="false" outlineLevel="0" collapsed="false">
      <c r="A24" s="0" t="n">
        <v>283</v>
      </c>
      <c r="B24" s="0" t="s">
        <v>56</v>
      </c>
      <c r="C24" s="0" t="str">
        <f aca="false">IF(F24=999,"onbekend",IF(F24=998,"water",IF(F24&lt;207,"veen",IF(F24&lt;328,"zand",IF(F24&lt;423,"klei","leem")))))</f>
        <v>veen</v>
      </c>
      <c r="D24" s="0" t="s">
        <v>57</v>
      </c>
      <c r="E24" s="5" t="n">
        <v>1018</v>
      </c>
      <c r="F24" s="0" t="n">
        <v>105</v>
      </c>
      <c r="G24" s="0" t="n">
        <f aca="false">VLOOKUP($F24,BOFEK_CLUSTERS!$B$2:$AZ$313,50,0)</f>
        <v>0.0317</v>
      </c>
      <c r="H24" s="0" t="n">
        <f aca="false">VLOOKUP($F24,BOFEK_CLUSTERS!$B$2:$AZ$313,51,0)</f>
        <v>0.76</v>
      </c>
      <c r="I24" s="0" t="n">
        <f aca="false">IF(C24="veen",1,0)</f>
        <v>1</v>
      </c>
      <c r="J24" s="0" t="n">
        <f aca="false">VLOOKUP($F24,BOFEK_CLUSTERS!$B$2:$BA$313,52,0)</f>
        <v>0.67</v>
      </c>
      <c r="K24" s="0" t="n">
        <v>1.2</v>
      </c>
      <c r="L24" s="2" t="n">
        <f aca="false">VLOOKUP($F24,BOFEK_CLUSTERS!$B$2:$BC$313,54,0)</f>
        <v>0.3</v>
      </c>
    </row>
    <row r="25" customFormat="false" ht="12.8" hidden="false" customHeight="false" outlineLevel="0" collapsed="false">
      <c r="A25" s="0" t="n">
        <v>285</v>
      </c>
      <c r="B25" s="0" t="s">
        <v>58</v>
      </c>
      <c r="C25" s="0" t="str">
        <f aca="false">IF(F25=999,"onbekend",IF(F25=998,"water",IF(F25&lt;207,"veen",IF(F25&lt;328,"zand",IF(F25&lt;423,"klei","leem")))))</f>
        <v>veen</v>
      </c>
      <c r="D25" s="0" t="s">
        <v>59</v>
      </c>
      <c r="E25" s="6" t="n">
        <v>1015</v>
      </c>
      <c r="F25" s="0" t="n">
        <v>105</v>
      </c>
      <c r="G25" s="0" t="n">
        <f aca="false">VLOOKUP($F25,BOFEK_CLUSTERS!$B$2:$AZ$313,50,0)</f>
        <v>0.0317</v>
      </c>
      <c r="H25" s="0" t="n">
        <f aca="false">VLOOKUP($F25,BOFEK_CLUSTERS!$B$2:$AZ$313,51,0)</f>
        <v>0.76</v>
      </c>
      <c r="I25" s="0" t="n">
        <f aca="false">IF(C25="veen",1,0)</f>
        <v>1</v>
      </c>
      <c r="J25" s="0" t="n">
        <f aca="false">VLOOKUP($F25,BOFEK_CLUSTERS!$B$2:$BA$313,52,0)</f>
        <v>0.67</v>
      </c>
      <c r="K25" s="0" t="n">
        <v>1.2</v>
      </c>
      <c r="L25" s="2" t="n">
        <f aca="false">VLOOKUP($F25,BOFEK_CLUSTERS!$B$2:$BC$313,54,0)</f>
        <v>0.3</v>
      </c>
    </row>
    <row r="26" customFormat="false" ht="12.8" hidden="false" customHeight="false" outlineLevel="0" collapsed="false">
      <c r="A26" s="0" t="n">
        <v>239</v>
      </c>
      <c r="B26" s="0" t="s">
        <v>60</v>
      </c>
      <c r="C26" s="0" t="str">
        <f aca="false">IF(F26=999,"onbekend",IF(F26=998,"water",IF(F26&lt;207,"veen",IF(F26&lt;328,"zand",IF(F26&lt;423,"klei","leem")))))</f>
        <v>veen</v>
      </c>
      <c r="D26" s="0" t="s">
        <v>61</v>
      </c>
      <c r="E26" s="5" t="n">
        <v>4006</v>
      </c>
      <c r="F26" s="0" t="n">
        <v>106</v>
      </c>
      <c r="G26" s="0" t="n">
        <f aca="false">VLOOKUP($F26,BOFEK_CLUSTERS!$B$2:$AZ$313,50,0)</f>
        <v>0.4272</v>
      </c>
      <c r="H26" s="0" t="n">
        <f aca="false">VLOOKUP($F26,BOFEK_CLUSTERS!$B$2:$AZ$313,51,0)</f>
        <v>0.4</v>
      </c>
      <c r="I26" s="0" t="n">
        <f aca="false">IF(C26="veen",1,0)</f>
        <v>1</v>
      </c>
      <c r="J26" s="0" t="n">
        <f aca="false">VLOOKUP($F26,BOFEK_CLUSTERS!$B$2:$BA$313,52,0)</f>
        <v>0.37</v>
      </c>
      <c r="K26" s="0" t="n">
        <v>1.2</v>
      </c>
      <c r="L26" s="2" t="n">
        <f aca="false">VLOOKUP($F26,BOFEK_CLUSTERS!$B$2:$BC$313,54,0)</f>
        <v>0</v>
      </c>
    </row>
    <row r="27" customFormat="false" ht="12.8" hidden="false" customHeight="false" outlineLevel="0" collapsed="false">
      <c r="A27" s="0" t="n">
        <v>238</v>
      </c>
      <c r="B27" s="0" t="s">
        <v>62</v>
      </c>
      <c r="C27" s="0" t="str">
        <f aca="false">IF(F27=999,"onbekend",IF(F27=998,"water",IF(F27&lt;207,"veen",IF(F27&lt;328,"zand",IF(F27&lt;423,"klei","leem")))))</f>
        <v>veen</v>
      </c>
      <c r="D27" s="0" t="s">
        <v>63</v>
      </c>
      <c r="E27" s="8" t="n">
        <v>1006</v>
      </c>
      <c r="F27" s="0" t="n">
        <v>107</v>
      </c>
      <c r="G27" s="0" t="n">
        <f aca="false">VLOOKUP($F27,BOFEK_CLUSTERS!$B$2:$AZ$313,50,0)</f>
        <v>0.0243</v>
      </c>
      <c r="H27" s="0" t="n">
        <f aca="false">VLOOKUP($F27,BOFEK_CLUSTERS!$B$2:$AZ$313,51,0)</f>
        <v>0.84</v>
      </c>
      <c r="I27" s="0" t="n">
        <f aca="false">IF(C27="veen",1,0)</f>
        <v>1</v>
      </c>
      <c r="J27" s="0" t="n">
        <f aca="false">VLOOKUP($F27,BOFEK_CLUSTERS!$B$2:$BA$313,52,0)</f>
        <v>0.83</v>
      </c>
      <c r="K27" s="0" t="n">
        <v>1.2</v>
      </c>
      <c r="L27" s="2" t="n">
        <f aca="false">VLOOKUP($F27,BOFEK_CLUSTERS!$B$2:$BC$313,54,0)</f>
        <v>0.4</v>
      </c>
    </row>
    <row r="28" customFormat="false" ht="12.8" hidden="false" customHeight="false" outlineLevel="0" collapsed="false">
      <c r="A28" s="0" t="n">
        <v>242</v>
      </c>
      <c r="B28" s="0" t="s">
        <v>64</v>
      </c>
      <c r="C28" s="0" t="str">
        <f aca="false">IF(F28=999,"onbekend",IF(F28=998,"water",IF(F28&lt;207,"veen",IF(F28&lt;328,"zand",IF(F28&lt;423,"klei","leem")))))</f>
        <v>veen</v>
      </c>
      <c r="D28" s="0" t="s">
        <v>65</v>
      </c>
      <c r="E28" s="5" t="n">
        <v>1010</v>
      </c>
      <c r="F28" s="0" t="n">
        <v>107</v>
      </c>
      <c r="G28" s="0" t="n">
        <f aca="false">VLOOKUP($F28,BOFEK_CLUSTERS!$B$2:$AZ$313,50,0)</f>
        <v>0.0243</v>
      </c>
      <c r="H28" s="0" t="n">
        <f aca="false">VLOOKUP($F28,BOFEK_CLUSTERS!$B$2:$AZ$313,51,0)</f>
        <v>0.84</v>
      </c>
      <c r="I28" s="0" t="n">
        <f aca="false">IF(C28="veen",1,0)</f>
        <v>1</v>
      </c>
      <c r="J28" s="0" t="n">
        <f aca="false">VLOOKUP($F28,BOFEK_CLUSTERS!$B$2:$BA$313,52,0)</f>
        <v>0.83</v>
      </c>
      <c r="K28" s="0" t="n">
        <v>1.2</v>
      </c>
      <c r="L28" s="2" t="n">
        <f aca="false">VLOOKUP($F28,BOFEK_CLUSTERS!$B$2:$BC$313,54,0)</f>
        <v>0.4</v>
      </c>
    </row>
    <row r="29" customFormat="false" ht="12.8" hidden="false" customHeight="false" outlineLevel="0" collapsed="false">
      <c r="A29" s="0" t="n">
        <v>243</v>
      </c>
      <c r="B29" s="0" t="s">
        <v>66</v>
      </c>
      <c r="C29" s="0" t="str">
        <f aca="false">IF(F29=999,"onbekend",IF(F29=998,"water",IF(F29&lt;207,"veen",IF(F29&lt;328,"zand",IF(F29&lt;423,"klei","leem")))))</f>
        <v>veen</v>
      </c>
      <c r="D29" s="0" t="s">
        <v>67</v>
      </c>
      <c r="E29" s="6" t="n">
        <v>1010</v>
      </c>
      <c r="F29" s="0" t="n">
        <v>107</v>
      </c>
      <c r="G29" s="0" t="n">
        <f aca="false">VLOOKUP($F29,BOFEK_CLUSTERS!$B$2:$AZ$313,50,0)</f>
        <v>0.0243</v>
      </c>
      <c r="H29" s="0" t="n">
        <f aca="false">VLOOKUP($F29,BOFEK_CLUSTERS!$B$2:$AZ$313,51,0)</f>
        <v>0.84</v>
      </c>
      <c r="I29" s="0" t="n">
        <f aca="false">IF(C29="veen",1,0)</f>
        <v>1</v>
      </c>
      <c r="J29" s="0" t="n">
        <f aca="false">VLOOKUP($F29,BOFEK_CLUSTERS!$B$2:$BA$313,52,0)</f>
        <v>0.83</v>
      </c>
      <c r="K29" s="0" t="n">
        <v>1.2</v>
      </c>
      <c r="L29" s="2" t="n">
        <f aca="false">VLOOKUP($F29,BOFEK_CLUSTERS!$B$2:$BC$313,54,0)</f>
        <v>0.4</v>
      </c>
    </row>
    <row r="30" customFormat="false" ht="12.8" hidden="false" customHeight="false" outlineLevel="0" collapsed="false">
      <c r="A30" s="0" t="n">
        <v>244</v>
      </c>
      <c r="B30" s="0" t="s">
        <v>68</v>
      </c>
      <c r="C30" s="0" t="str">
        <f aca="false">IF(F30=999,"onbekend",IF(F30=998,"water",IF(F30&lt;207,"veen",IF(F30&lt;328,"zand",IF(F30&lt;423,"klei","leem")))))</f>
        <v>veen</v>
      </c>
      <c r="D30" s="0" t="s">
        <v>69</v>
      </c>
      <c r="E30" s="5" t="n">
        <v>1010</v>
      </c>
      <c r="F30" s="0" t="n">
        <v>107</v>
      </c>
      <c r="G30" s="0" t="n">
        <f aca="false">VLOOKUP($F30,BOFEK_CLUSTERS!$B$2:$AZ$313,50,0)</f>
        <v>0.0243</v>
      </c>
      <c r="H30" s="0" t="n">
        <f aca="false">VLOOKUP($F30,BOFEK_CLUSTERS!$B$2:$AZ$313,51,0)</f>
        <v>0.84</v>
      </c>
      <c r="I30" s="0" t="n">
        <f aca="false">IF(C30="veen",1,0)</f>
        <v>1</v>
      </c>
      <c r="J30" s="0" t="n">
        <f aca="false">VLOOKUP($F30,BOFEK_CLUSTERS!$B$2:$BA$313,52,0)</f>
        <v>0.83</v>
      </c>
      <c r="K30" s="0" t="n">
        <v>1.2</v>
      </c>
      <c r="L30" s="2" t="n">
        <f aca="false">VLOOKUP($F30,BOFEK_CLUSTERS!$B$2:$BC$313,54,0)</f>
        <v>0.4</v>
      </c>
    </row>
    <row r="31" customFormat="false" ht="12.8" hidden="false" customHeight="false" outlineLevel="0" collapsed="false">
      <c r="A31" s="0" t="n">
        <v>246</v>
      </c>
      <c r="B31" s="0" t="s">
        <v>70</v>
      </c>
      <c r="C31" s="0" t="str">
        <f aca="false">IF(F31=999,"onbekend",IF(F31=998,"water",IF(F31&lt;207,"veen",IF(F31&lt;328,"zand",IF(F31&lt;423,"klei","leem")))))</f>
        <v>veen</v>
      </c>
      <c r="D31" s="0" t="s">
        <v>71</v>
      </c>
      <c r="E31" s="5" t="n">
        <v>1006</v>
      </c>
      <c r="F31" s="0" t="n">
        <v>107</v>
      </c>
      <c r="G31" s="0" t="n">
        <f aca="false">VLOOKUP($F31,BOFEK_CLUSTERS!$B$2:$AZ$313,50,0)</f>
        <v>0.0243</v>
      </c>
      <c r="H31" s="0" t="n">
        <f aca="false">VLOOKUP($F31,BOFEK_CLUSTERS!$B$2:$AZ$313,51,0)</f>
        <v>0.84</v>
      </c>
      <c r="I31" s="0" t="n">
        <f aca="false">IF(C31="veen",1,0)</f>
        <v>1</v>
      </c>
      <c r="J31" s="0" t="n">
        <f aca="false">VLOOKUP($F31,BOFEK_CLUSTERS!$B$2:$BA$313,52,0)</f>
        <v>0.83</v>
      </c>
      <c r="K31" s="0" t="n">
        <v>1.2</v>
      </c>
      <c r="L31" s="2" t="n">
        <f aca="false">VLOOKUP($F31,BOFEK_CLUSTERS!$B$2:$BC$313,54,0)</f>
        <v>0.4</v>
      </c>
    </row>
    <row r="32" customFormat="false" ht="12.8" hidden="false" customHeight="false" outlineLevel="0" collapsed="false">
      <c r="A32" s="0" t="n">
        <v>248</v>
      </c>
      <c r="B32" s="0" t="s">
        <v>72</v>
      </c>
      <c r="C32" s="0" t="str">
        <f aca="false">IF(F32=999,"onbekend",IF(F32=998,"water",IF(F32&lt;207,"veen",IF(F32&lt;328,"zand",IF(F32&lt;423,"klei","leem")))))</f>
        <v>veen</v>
      </c>
      <c r="D32" s="0" t="s">
        <v>73</v>
      </c>
      <c r="E32" s="5" t="n">
        <v>1010</v>
      </c>
      <c r="F32" s="0" t="n">
        <v>107</v>
      </c>
      <c r="G32" s="0" t="n">
        <f aca="false">VLOOKUP($F32,BOFEK_CLUSTERS!$B$2:$AZ$313,50,0)</f>
        <v>0.0243</v>
      </c>
      <c r="H32" s="0" t="n">
        <f aca="false">VLOOKUP($F32,BOFEK_CLUSTERS!$B$2:$AZ$313,51,0)</f>
        <v>0.84</v>
      </c>
      <c r="I32" s="0" t="n">
        <f aca="false">IF(C32="veen",1,0)</f>
        <v>1</v>
      </c>
      <c r="J32" s="0" t="n">
        <f aca="false">VLOOKUP($F32,BOFEK_CLUSTERS!$B$2:$BA$313,52,0)</f>
        <v>0.83</v>
      </c>
      <c r="K32" s="0" t="n">
        <v>1.2</v>
      </c>
      <c r="L32" s="2" t="n">
        <f aca="false">VLOOKUP($F32,BOFEK_CLUSTERS!$B$2:$BC$313,54,0)</f>
        <v>0.4</v>
      </c>
    </row>
    <row r="33" customFormat="false" ht="12.8" hidden="false" customHeight="false" outlineLevel="0" collapsed="false">
      <c r="A33" s="0" t="n">
        <v>249</v>
      </c>
      <c r="B33" s="0" t="s">
        <v>74</v>
      </c>
      <c r="C33" s="0" t="str">
        <f aca="false">IF(F33=999,"onbekend",IF(F33=998,"water",IF(F33&lt;207,"veen",IF(F33&lt;328,"zand",IF(F33&lt;423,"klei","leem")))))</f>
        <v>veen</v>
      </c>
      <c r="D33" s="0" t="s">
        <v>75</v>
      </c>
      <c r="E33" s="6" t="n">
        <v>1006</v>
      </c>
      <c r="F33" s="0" t="n">
        <v>107</v>
      </c>
      <c r="G33" s="0" t="n">
        <f aca="false">VLOOKUP($F33,BOFEK_CLUSTERS!$B$2:$AZ$313,50,0)</f>
        <v>0.0243</v>
      </c>
      <c r="H33" s="0" t="n">
        <f aca="false">VLOOKUP($F33,BOFEK_CLUSTERS!$B$2:$AZ$313,51,0)</f>
        <v>0.84</v>
      </c>
      <c r="I33" s="0" t="n">
        <f aca="false">IF(C33="veen",1,0)</f>
        <v>1</v>
      </c>
      <c r="J33" s="0" t="n">
        <f aca="false">VLOOKUP($F33,BOFEK_CLUSTERS!$B$2:$BA$313,52,0)</f>
        <v>0.83</v>
      </c>
      <c r="K33" s="0" t="n">
        <v>1.2</v>
      </c>
      <c r="L33" s="2" t="n">
        <f aca="false">VLOOKUP($F33,BOFEK_CLUSTERS!$B$2:$BC$313,54,0)</f>
        <v>0.4</v>
      </c>
    </row>
    <row r="34" customFormat="false" ht="12.8" hidden="false" customHeight="false" outlineLevel="0" collapsed="false">
      <c r="A34" s="0" t="n">
        <v>247</v>
      </c>
      <c r="B34" s="0" t="s">
        <v>76</v>
      </c>
      <c r="C34" s="0" t="str">
        <f aca="false">IF(F34=999,"onbekend",IF(F34=998,"water",IF(F34&lt;207,"veen",IF(F34&lt;328,"zand",IF(F34&lt;423,"klei","leem")))))</f>
        <v>veen</v>
      </c>
      <c r="D34" s="0" t="s">
        <v>77</v>
      </c>
      <c r="E34" s="6" t="n">
        <v>1013</v>
      </c>
      <c r="F34" s="0" t="n">
        <v>108</v>
      </c>
      <c r="G34" s="0" t="n">
        <f aca="false">VLOOKUP($F34,BOFEK_CLUSTERS!$B$2:$AZ$313,50,0)</f>
        <v>0.0994</v>
      </c>
      <c r="H34" s="0" t="n">
        <f aca="false">VLOOKUP($F34,BOFEK_CLUSTERS!$B$2:$AZ$313,51,0)</f>
        <v>0.65</v>
      </c>
      <c r="I34" s="0" t="n">
        <f aca="false">IF(C34="veen",1,0)</f>
        <v>1</v>
      </c>
      <c r="J34" s="0" t="n">
        <f aca="false">VLOOKUP($F34,BOFEK_CLUSTERS!$B$2:$BA$313,52,0)</f>
        <v>0.53</v>
      </c>
      <c r="K34" s="0" t="n">
        <v>1.2</v>
      </c>
      <c r="L34" s="2" t="n">
        <f aca="false">VLOOKUP($F34,BOFEK_CLUSTERS!$B$2:$BC$313,54,0)</f>
        <v>0</v>
      </c>
    </row>
    <row r="35" customFormat="false" ht="12.8" hidden="false" customHeight="false" outlineLevel="0" collapsed="false">
      <c r="A35" s="0" t="n">
        <v>250</v>
      </c>
      <c r="B35" s="0" t="s">
        <v>78</v>
      </c>
      <c r="C35" s="0" t="str">
        <f aca="false">IF(F35=999,"onbekend",IF(F35=998,"water",IF(F35&lt;207,"veen",IF(F35&lt;328,"zand",IF(F35&lt;423,"klei","leem")))))</f>
        <v>veen</v>
      </c>
      <c r="D35" s="0" t="s">
        <v>79</v>
      </c>
      <c r="E35" s="6" t="n">
        <v>1002</v>
      </c>
      <c r="F35" s="0" t="n">
        <v>108</v>
      </c>
      <c r="G35" s="0" t="n">
        <f aca="false">VLOOKUP($F35,BOFEK_CLUSTERS!$B$2:$AZ$313,50,0)</f>
        <v>0.0994</v>
      </c>
      <c r="H35" s="0" t="n">
        <f aca="false">VLOOKUP($F35,BOFEK_CLUSTERS!$B$2:$AZ$313,51,0)</f>
        <v>0.65</v>
      </c>
      <c r="I35" s="0" t="n">
        <f aca="false">IF(C35="veen",1,0)</f>
        <v>1</v>
      </c>
      <c r="J35" s="0" t="n">
        <f aca="false">VLOOKUP($F35,BOFEK_CLUSTERS!$B$2:$BA$313,52,0)</f>
        <v>0.53</v>
      </c>
      <c r="K35" s="0" t="n">
        <v>1.2</v>
      </c>
      <c r="L35" s="2" t="n">
        <f aca="false">VLOOKUP($F35,BOFEK_CLUSTERS!$B$2:$BC$313,54,0)</f>
        <v>0</v>
      </c>
    </row>
    <row r="36" customFormat="false" ht="12.8" hidden="false" customHeight="false" outlineLevel="0" collapsed="false">
      <c r="A36" s="0" t="n">
        <v>265</v>
      </c>
      <c r="B36" s="0" t="s">
        <v>80</v>
      </c>
      <c r="C36" s="0" t="str">
        <f aca="false">IF(F36=999,"onbekend",IF(F36=998,"water",IF(F36&lt;207,"veen",IF(F36&lt;328,"zand",IF(F36&lt;423,"klei","leem")))))</f>
        <v>veen</v>
      </c>
      <c r="D36" s="0" t="s">
        <v>81</v>
      </c>
      <c r="E36" s="6" t="n">
        <v>1007</v>
      </c>
      <c r="F36" s="0" t="n">
        <v>109</v>
      </c>
      <c r="G36" s="0" t="n">
        <f aca="false">VLOOKUP($F36,BOFEK_CLUSTERS!$B$2:$AZ$313,50,0)</f>
        <v>0.2418</v>
      </c>
      <c r="H36" s="0" t="n">
        <f aca="false">VLOOKUP($F36,BOFEK_CLUSTERS!$B$2:$AZ$313,51,0)</f>
        <v>0.54</v>
      </c>
      <c r="I36" s="0" t="n">
        <f aca="false">IF(C36="veen",1,0)</f>
        <v>1</v>
      </c>
      <c r="J36" s="0" t="n">
        <f aca="false">VLOOKUP($F36,BOFEK_CLUSTERS!$B$2:$BA$313,52,0)</f>
        <v>0.38</v>
      </c>
      <c r="K36" s="0" t="n">
        <v>1.2</v>
      </c>
      <c r="L36" s="2" t="n">
        <f aca="false">VLOOKUP($F36,BOFEK_CLUSTERS!$B$2:$BC$313,54,0)</f>
        <v>0</v>
      </c>
    </row>
    <row r="37" customFormat="false" ht="12.8" hidden="false" customHeight="false" outlineLevel="0" collapsed="false">
      <c r="A37" s="0" t="n">
        <v>268</v>
      </c>
      <c r="B37" s="0" t="s">
        <v>82</v>
      </c>
      <c r="C37" s="0" t="str">
        <f aca="false">IF(F37=999,"onbekend",IF(F37=998,"water",IF(F37&lt;207,"veen",IF(F37&lt;328,"zand",IF(F37&lt;423,"klei","leem")))))</f>
        <v>veen</v>
      </c>
      <c r="D37" s="0" t="s">
        <v>83</v>
      </c>
      <c r="E37" s="6" t="n">
        <v>1005</v>
      </c>
      <c r="F37" s="0" t="n">
        <v>109</v>
      </c>
      <c r="G37" s="0" t="n">
        <f aca="false">VLOOKUP($F37,BOFEK_CLUSTERS!$B$2:$AZ$313,50,0)</f>
        <v>0.2418</v>
      </c>
      <c r="H37" s="0" t="n">
        <f aca="false">VLOOKUP($F37,BOFEK_CLUSTERS!$B$2:$AZ$313,51,0)</f>
        <v>0.54</v>
      </c>
      <c r="I37" s="0" t="n">
        <f aca="false">IF(C37="veen",1,0)</f>
        <v>1</v>
      </c>
      <c r="J37" s="0" t="n">
        <f aca="false">VLOOKUP($F37,BOFEK_CLUSTERS!$B$2:$BA$313,52,0)</f>
        <v>0.38</v>
      </c>
      <c r="K37" s="0" t="n">
        <v>1.2</v>
      </c>
      <c r="L37" s="2" t="n">
        <f aca="false">VLOOKUP($F37,BOFEK_CLUSTERS!$B$2:$BC$313,54,0)</f>
        <v>0</v>
      </c>
    </row>
    <row r="38" customFormat="false" ht="12.8" hidden="false" customHeight="false" outlineLevel="0" collapsed="false">
      <c r="A38" s="0" t="n">
        <v>293</v>
      </c>
      <c r="B38" s="0" t="s">
        <v>84</v>
      </c>
      <c r="C38" s="0" t="str">
        <f aca="false">IF(F38=999,"onbekend",IF(F38=998,"water",IF(F38&lt;207,"veen",IF(F38&lt;328,"zand",IF(F38&lt;423,"klei","leem")))))</f>
        <v>veen</v>
      </c>
      <c r="D38" s="0" t="s">
        <v>85</v>
      </c>
      <c r="E38" s="1" t="n">
        <v>1017</v>
      </c>
      <c r="F38" s="0" t="n">
        <v>109</v>
      </c>
      <c r="G38" s="0" t="n">
        <f aca="false">VLOOKUP($F38,BOFEK_CLUSTERS!$B$2:$AZ$313,50,0)</f>
        <v>0.2418</v>
      </c>
      <c r="H38" s="0" t="n">
        <f aca="false">VLOOKUP($F38,BOFEK_CLUSTERS!$B$2:$AZ$313,51,0)</f>
        <v>0.54</v>
      </c>
      <c r="I38" s="0" t="n">
        <f aca="false">IF(C38="veen",1,0)</f>
        <v>1</v>
      </c>
      <c r="J38" s="0" t="n">
        <f aca="false">VLOOKUP($F38,BOFEK_CLUSTERS!$B$2:$BA$313,52,0)</f>
        <v>0.38</v>
      </c>
      <c r="K38" s="0" t="n">
        <v>1.2</v>
      </c>
      <c r="L38" s="2" t="n">
        <f aca="false">VLOOKUP($F38,BOFEK_CLUSTERS!$B$2:$BC$313,54,0)</f>
        <v>0</v>
      </c>
    </row>
    <row r="39" customFormat="false" ht="12.8" hidden="false" customHeight="false" outlineLevel="0" collapsed="false">
      <c r="A39" s="0" t="n">
        <v>266</v>
      </c>
      <c r="B39" s="0" t="s">
        <v>86</v>
      </c>
      <c r="C39" s="0" t="str">
        <f aca="false">IF(F39=999,"onbekend",IF(F39=998,"water",IF(F39&lt;207,"veen",IF(F39&lt;328,"zand",IF(F39&lt;423,"klei","leem")))))</f>
        <v>veen</v>
      </c>
      <c r="D39" s="0" t="s">
        <v>87</v>
      </c>
      <c r="E39" s="6" t="n">
        <v>1011</v>
      </c>
      <c r="F39" s="0" t="n">
        <v>110</v>
      </c>
      <c r="G39" s="0" t="n">
        <f aca="false">VLOOKUP($F39,BOFEK_CLUSTERS!$B$2:$AZ$313,50,0)</f>
        <v>0.2715</v>
      </c>
      <c r="H39" s="0" t="n">
        <f aca="false">VLOOKUP($F39,BOFEK_CLUSTERS!$B$2:$AZ$313,51,0)</f>
        <v>0.47</v>
      </c>
      <c r="I39" s="0" t="n">
        <f aca="false">IF(C39="veen",1,0)</f>
        <v>1</v>
      </c>
      <c r="J39" s="0" t="n">
        <f aca="false">VLOOKUP($F39,BOFEK_CLUSTERS!$B$2:$BA$313,52,0)</f>
        <v>0.32</v>
      </c>
      <c r="K39" s="0" t="n">
        <v>1.2</v>
      </c>
      <c r="L39" s="2" t="n">
        <f aca="false">VLOOKUP($F39,BOFEK_CLUSTERS!$B$2:$BC$313,54,0)</f>
        <v>0</v>
      </c>
    </row>
    <row r="40" customFormat="false" ht="12.8" hidden="false" customHeight="false" outlineLevel="0" collapsed="false">
      <c r="A40" s="0" t="n">
        <v>267</v>
      </c>
      <c r="B40" s="0" t="s">
        <v>88</v>
      </c>
      <c r="C40" s="0" t="str">
        <f aca="false">IF(F40=999,"onbekend",IF(F40=998,"water",IF(F40&lt;207,"veen",IF(F40&lt;328,"zand",IF(F40&lt;423,"klei","leem")))))</f>
        <v>veen</v>
      </c>
      <c r="D40" s="0" t="s">
        <v>89</v>
      </c>
      <c r="E40" s="8" t="n">
        <v>1007</v>
      </c>
      <c r="F40" s="0" t="n">
        <v>110</v>
      </c>
      <c r="G40" s="0" t="n">
        <f aca="false">VLOOKUP($F40,BOFEK_CLUSTERS!$B$2:$AZ$313,50,0)</f>
        <v>0.2715</v>
      </c>
      <c r="H40" s="0" t="n">
        <f aca="false">VLOOKUP($F40,BOFEK_CLUSTERS!$B$2:$AZ$313,51,0)</f>
        <v>0.47</v>
      </c>
      <c r="I40" s="0" t="n">
        <f aca="false">IF(C40="veen",1,0)</f>
        <v>1</v>
      </c>
      <c r="J40" s="0" t="n">
        <f aca="false">VLOOKUP($F40,BOFEK_CLUSTERS!$B$2:$BA$313,52,0)</f>
        <v>0.32</v>
      </c>
      <c r="K40" s="0" t="n">
        <v>1.2</v>
      </c>
      <c r="L40" s="2" t="n">
        <f aca="false">VLOOKUP($F40,BOFEK_CLUSTERS!$B$2:$BC$313,54,0)</f>
        <v>0</v>
      </c>
    </row>
    <row r="41" customFormat="false" ht="12.8" hidden="false" customHeight="false" outlineLevel="0" collapsed="false">
      <c r="A41" s="0" t="n">
        <v>291</v>
      </c>
      <c r="B41" s="0" t="s">
        <v>90</v>
      </c>
      <c r="C41" s="0" t="str">
        <f aca="false">IF(F41=999,"onbekend",IF(F41=998,"water",IF(F41&lt;207,"veen",IF(F41&lt;328,"zand",IF(F41&lt;423,"klei","leem")))))</f>
        <v>veen</v>
      </c>
      <c r="D41" s="0" t="s">
        <v>91</v>
      </c>
      <c r="E41" s="6" t="n">
        <v>1014</v>
      </c>
      <c r="F41" s="0" t="n">
        <v>110</v>
      </c>
      <c r="G41" s="0" t="n">
        <f aca="false">VLOOKUP($F41,BOFEK_CLUSTERS!$B$2:$AZ$313,50,0)</f>
        <v>0.2715</v>
      </c>
      <c r="H41" s="0" t="n">
        <f aca="false">VLOOKUP($F41,BOFEK_CLUSTERS!$B$2:$AZ$313,51,0)</f>
        <v>0.47</v>
      </c>
      <c r="I41" s="0" t="n">
        <f aca="false">IF(C41="veen",1,0)</f>
        <v>1</v>
      </c>
      <c r="J41" s="0" t="n">
        <f aca="false">VLOOKUP($F41,BOFEK_CLUSTERS!$B$2:$BA$313,52,0)</f>
        <v>0.32</v>
      </c>
      <c r="K41" s="0" t="n">
        <v>1.2</v>
      </c>
      <c r="L41" s="2" t="n">
        <f aca="false">VLOOKUP($F41,BOFEK_CLUSTERS!$B$2:$BC$313,54,0)</f>
        <v>0</v>
      </c>
    </row>
    <row r="42" customFormat="false" ht="12.8" hidden="false" customHeight="false" outlineLevel="0" collapsed="false">
      <c r="A42" s="0" t="n">
        <v>292</v>
      </c>
      <c r="B42" s="0" t="s">
        <v>92</v>
      </c>
      <c r="C42" s="0" t="str">
        <f aca="false">IF(F42=999,"onbekend",IF(F42=998,"water",IF(F42&lt;207,"veen",IF(F42&lt;328,"zand",IF(F42&lt;423,"klei","leem")))))</f>
        <v>veen</v>
      </c>
      <c r="D42" s="0" t="s">
        <v>93</v>
      </c>
      <c r="E42" s="9" t="n">
        <v>1001</v>
      </c>
      <c r="F42" s="0" t="n">
        <v>110</v>
      </c>
      <c r="G42" s="0" t="n">
        <f aca="false">VLOOKUP($F42,BOFEK_CLUSTERS!$B$2:$AZ$313,50,0)</f>
        <v>0.2715</v>
      </c>
      <c r="H42" s="0" t="n">
        <f aca="false">VLOOKUP($F42,BOFEK_CLUSTERS!$B$2:$AZ$313,51,0)</f>
        <v>0.47</v>
      </c>
      <c r="I42" s="0" t="n">
        <f aca="false">IF(C42="veen",1,0)</f>
        <v>1</v>
      </c>
      <c r="J42" s="0" t="n">
        <f aca="false">VLOOKUP($F42,BOFEK_CLUSTERS!$B$2:$BA$313,52,0)</f>
        <v>0.32</v>
      </c>
      <c r="K42" s="0" t="n">
        <v>1.2</v>
      </c>
      <c r="L42" s="2" t="n">
        <f aca="false">VLOOKUP($F42,BOFEK_CLUSTERS!$B$2:$BC$313,54,0)</f>
        <v>0</v>
      </c>
    </row>
    <row r="43" customFormat="false" ht="12.8" hidden="false" customHeight="false" outlineLevel="0" collapsed="false">
      <c r="A43" s="0" t="n">
        <v>252</v>
      </c>
      <c r="B43" s="0" t="s">
        <v>94</v>
      </c>
      <c r="C43" s="0" t="str">
        <f aca="false">IF(F43=999,"onbekend",IF(F43=998,"water",IF(F43&lt;207,"veen",IF(F43&lt;328,"zand",IF(F43&lt;423,"klei","leem")))))</f>
        <v>veen</v>
      </c>
      <c r="D43" s="0" t="s">
        <v>95</v>
      </c>
      <c r="E43" s="6" t="n">
        <v>2003</v>
      </c>
      <c r="F43" s="0" t="n">
        <v>201</v>
      </c>
      <c r="G43" s="0" t="n">
        <f aca="false">VLOOKUP($F43,BOFEK_CLUSTERS!$B$2:$AZ$313,50,0)</f>
        <v>0.0455</v>
      </c>
      <c r="H43" s="0" t="n">
        <f aca="false">VLOOKUP($F43,BOFEK_CLUSTERS!$B$2:$AZ$313,51,0)</f>
        <v>0.57</v>
      </c>
      <c r="I43" s="0" t="n">
        <f aca="false">IF(C43="veen",1,0)</f>
        <v>1</v>
      </c>
      <c r="J43" s="0" t="n">
        <f aca="false">VLOOKUP($F43,BOFEK_CLUSTERS!$B$2:$BA$313,52,0)</f>
        <v>0.12</v>
      </c>
      <c r="K43" s="0" t="n">
        <v>1.2</v>
      </c>
      <c r="L43" s="2" t="n">
        <f aca="false">VLOOKUP($F43,BOFEK_CLUSTERS!$B$2:$BC$313,54,0)</f>
        <v>1.2</v>
      </c>
    </row>
    <row r="44" customFormat="false" ht="12.8" hidden="false" customHeight="false" outlineLevel="0" collapsed="false">
      <c r="A44" s="0" t="n">
        <v>278</v>
      </c>
      <c r="B44" s="0" t="s">
        <v>96</v>
      </c>
      <c r="C44" s="0" t="str">
        <f aca="false">IF(F44=999,"onbekend",IF(F44=998,"water",IF(F44&lt;207,"veen",IF(F44&lt;328,"zand",IF(F44&lt;423,"klei","leem")))))</f>
        <v>veen</v>
      </c>
      <c r="D44" s="0" t="s">
        <v>97</v>
      </c>
      <c r="E44" s="6" t="n">
        <v>2005</v>
      </c>
      <c r="F44" s="0" t="n">
        <v>202</v>
      </c>
      <c r="G44" s="0" t="n">
        <f aca="false">VLOOKUP($F44,BOFEK_CLUSTERS!$B$2:$AZ$313,50,0)</f>
        <v>0.1986</v>
      </c>
      <c r="H44" s="0" t="n">
        <f aca="false">VLOOKUP($F44,BOFEK_CLUSTERS!$B$2:$AZ$313,51,0)</f>
        <v>0.35</v>
      </c>
      <c r="I44" s="0" t="n">
        <f aca="false">IF(C44="veen",1,0)</f>
        <v>1</v>
      </c>
      <c r="J44" s="0" t="n">
        <f aca="false">VLOOKUP($F44,BOFEK_CLUSTERS!$B$2:$BA$313,52,0)</f>
        <v>0.14</v>
      </c>
      <c r="K44" s="0" t="n">
        <v>1.2</v>
      </c>
      <c r="L44" s="2" t="n">
        <f aca="false">VLOOKUP($F44,BOFEK_CLUSTERS!$B$2:$BC$313,54,0)</f>
        <v>0</v>
      </c>
    </row>
    <row r="45" customFormat="false" ht="12.8" hidden="false" customHeight="false" outlineLevel="0" collapsed="false">
      <c r="A45" s="0" t="n">
        <v>279</v>
      </c>
      <c r="B45" s="0" t="s">
        <v>98</v>
      </c>
      <c r="C45" s="0" t="str">
        <f aca="false">IF(F45=999,"onbekend",IF(F45=998,"water",IF(F45&lt;207,"veen",IF(F45&lt;328,"zand",IF(F45&lt;423,"klei","leem")))))</f>
        <v>veen</v>
      </c>
      <c r="D45" s="0" t="s">
        <v>99</v>
      </c>
      <c r="E45" s="6" t="n">
        <v>2005</v>
      </c>
      <c r="F45" s="0" t="n">
        <v>202</v>
      </c>
      <c r="G45" s="0" t="n">
        <f aca="false">VLOOKUP($F45,BOFEK_CLUSTERS!$B$2:$AZ$313,50,0)</f>
        <v>0.1986</v>
      </c>
      <c r="H45" s="0" t="n">
        <f aca="false">VLOOKUP($F45,BOFEK_CLUSTERS!$B$2:$AZ$313,51,0)</f>
        <v>0.35</v>
      </c>
      <c r="I45" s="0" t="n">
        <f aca="false">IF(C45="veen",1,0)</f>
        <v>1</v>
      </c>
      <c r="J45" s="0" t="n">
        <f aca="false">VLOOKUP($F45,BOFEK_CLUSTERS!$B$2:$BA$313,52,0)</f>
        <v>0.14</v>
      </c>
      <c r="K45" s="0" t="n">
        <v>1.2</v>
      </c>
      <c r="L45" s="2" t="n">
        <f aca="false">VLOOKUP($F45,BOFEK_CLUSTERS!$B$2:$BC$313,54,0)</f>
        <v>0</v>
      </c>
    </row>
    <row r="46" customFormat="false" ht="12.8" hidden="false" customHeight="false" outlineLevel="0" collapsed="false">
      <c r="A46" s="0" t="n">
        <v>240</v>
      </c>
      <c r="B46" s="0" t="s">
        <v>100</v>
      </c>
      <c r="C46" s="0" t="str">
        <f aca="false">IF(F46=999,"onbekend",IF(F46=998,"water",IF(F46&lt;207,"veen",IF(F46&lt;328,"zand",IF(F46&lt;423,"klei","leem")))))</f>
        <v>veen</v>
      </c>
      <c r="D46" s="0" t="s">
        <v>101</v>
      </c>
      <c r="E46" s="8" t="n">
        <v>1013</v>
      </c>
      <c r="F46" s="0" t="n">
        <v>203</v>
      </c>
      <c r="G46" s="0" t="n">
        <f aca="false">VLOOKUP($F46,BOFEK_CLUSTERS!$B$2:$AZ$313,50,0)</f>
        <v>0.2988</v>
      </c>
      <c r="H46" s="0" t="n">
        <f aca="false">VLOOKUP($F46,BOFEK_CLUSTERS!$B$2:$AZ$313,51,0)</f>
        <v>0.41</v>
      </c>
      <c r="I46" s="0" t="n">
        <f aca="false">IF(C46="veen",1,0)</f>
        <v>1</v>
      </c>
      <c r="J46" s="0" t="n">
        <f aca="false">VLOOKUP($F46,BOFEK_CLUSTERS!$B$2:$BA$313,52,0)</f>
        <v>0.18</v>
      </c>
      <c r="K46" s="0" t="n">
        <v>1.2</v>
      </c>
      <c r="L46" s="2" t="n">
        <f aca="false">VLOOKUP($F46,BOFEK_CLUSTERS!$B$2:$BC$313,54,0)</f>
        <v>0</v>
      </c>
    </row>
    <row r="47" customFormat="false" ht="12.8" hidden="false" customHeight="false" outlineLevel="0" collapsed="false">
      <c r="A47" s="0" t="n">
        <v>254</v>
      </c>
      <c r="B47" s="0" t="s">
        <v>102</v>
      </c>
      <c r="C47" s="0" t="str">
        <f aca="false">IF(F47=999,"onbekend",IF(F47=998,"water",IF(F47&lt;207,"veen",IF(F47&lt;328,"zand",IF(F47&lt;423,"klei","leem")))))</f>
        <v>veen</v>
      </c>
      <c r="D47" s="0" t="s">
        <v>103</v>
      </c>
      <c r="E47" s="6" t="n">
        <v>1013</v>
      </c>
      <c r="F47" s="0" t="n">
        <v>203</v>
      </c>
      <c r="G47" s="0" t="n">
        <f aca="false">VLOOKUP($F47,BOFEK_CLUSTERS!$B$2:$AZ$313,50,0)</f>
        <v>0.2988</v>
      </c>
      <c r="H47" s="0" t="n">
        <f aca="false">VLOOKUP($F47,BOFEK_CLUSTERS!$B$2:$AZ$313,51,0)</f>
        <v>0.41</v>
      </c>
      <c r="I47" s="0" t="n">
        <f aca="false">IF(C47="veen",1,0)</f>
        <v>1</v>
      </c>
      <c r="J47" s="0" t="n">
        <f aca="false">VLOOKUP($F47,BOFEK_CLUSTERS!$B$2:$BA$313,52,0)</f>
        <v>0.18</v>
      </c>
      <c r="K47" s="0" t="n">
        <v>1.2</v>
      </c>
      <c r="L47" s="2" t="n">
        <f aca="false">VLOOKUP($F47,BOFEK_CLUSTERS!$B$2:$BC$313,54,0)</f>
        <v>0</v>
      </c>
    </row>
    <row r="48" customFormat="false" ht="12.8" hidden="false" customHeight="false" outlineLevel="0" collapsed="false">
      <c r="A48" s="0" t="n">
        <v>255</v>
      </c>
      <c r="B48" s="0" t="s">
        <v>104</v>
      </c>
      <c r="C48" s="0" t="str">
        <f aca="false">IF(F48=999,"onbekend",IF(F48=998,"water",IF(F48&lt;207,"veen",IF(F48&lt;328,"zand",IF(F48&lt;423,"klei","leem")))))</f>
        <v>veen</v>
      </c>
      <c r="D48" s="0" t="s">
        <v>105</v>
      </c>
      <c r="E48" s="8" t="n">
        <v>1010</v>
      </c>
      <c r="F48" s="0" t="n">
        <v>203</v>
      </c>
      <c r="G48" s="0" t="n">
        <f aca="false">VLOOKUP($F48,BOFEK_CLUSTERS!$B$2:$AZ$313,50,0)</f>
        <v>0.2988</v>
      </c>
      <c r="H48" s="0" t="n">
        <f aca="false">VLOOKUP($F48,BOFEK_CLUSTERS!$B$2:$AZ$313,51,0)</f>
        <v>0.41</v>
      </c>
      <c r="I48" s="0" t="n">
        <f aca="false">IF(C48="veen",1,0)</f>
        <v>1</v>
      </c>
      <c r="J48" s="0" t="n">
        <f aca="false">VLOOKUP($F48,BOFEK_CLUSTERS!$B$2:$BA$313,52,0)</f>
        <v>0.18</v>
      </c>
      <c r="K48" s="0" t="n">
        <v>1.2</v>
      </c>
      <c r="L48" s="2" t="n">
        <f aca="false">VLOOKUP($F48,BOFEK_CLUSTERS!$B$2:$BC$313,54,0)</f>
        <v>0</v>
      </c>
    </row>
    <row r="49" customFormat="false" ht="12.8" hidden="false" customHeight="false" outlineLevel="0" collapsed="false">
      <c r="A49" s="0" t="n">
        <v>256</v>
      </c>
      <c r="B49" s="0" t="s">
        <v>106</v>
      </c>
      <c r="C49" s="0" t="str">
        <f aca="false">IF(F49=999,"onbekend",IF(F49=998,"water",IF(F49&lt;207,"veen",IF(F49&lt;328,"zand",IF(F49&lt;423,"klei","leem")))))</f>
        <v>veen</v>
      </c>
      <c r="D49" s="0" t="s">
        <v>107</v>
      </c>
      <c r="E49" s="6" t="n">
        <v>1002</v>
      </c>
      <c r="F49" s="0" t="n">
        <v>203</v>
      </c>
      <c r="G49" s="0" t="n">
        <f aca="false">VLOOKUP($F49,BOFEK_CLUSTERS!$B$2:$AZ$313,50,0)</f>
        <v>0.2988</v>
      </c>
      <c r="H49" s="0" t="n">
        <f aca="false">VLOOKUP($F49,BOFEK_CLUSTERS!$B$2:$AZ$313,51,0)</f>
        <v>0.41</v>
      </c>
      <c r="I49" s="0" t="n">
        <f aca="false">IF(C49="veen",1,0)</f>
        <v>1</v>
      </c>
      <c r="J49" s="0" t="n">
        <f aca="false">VLOOKUP($F49,BOFEK_CLUSTERS!$B$2:$BA$313,52,0)</f>
        <v>0.18</v>
      </c>
      <c r="K49" s="0" t="n">
        <v>1.2</v>
      </c>
      <c r="L49" s="2" t="n">
        <f aca="false">VLOOKUP($F49,BOFEK_CLUSTERS!$B$2:$BC$313,54,0)</f>
        <v>0</v>
      </c>
    </row>
    <row r="50" customFormat="false" ht="12.8" hidden="false" customHeight="false" outlineLevel="0" collapsed="false">
      <c r="A50" s="0" t="n">
        <v>269</v>
      </c>
      <c r="B50" s="0" t="s">
        <v>108</v>
      </c>
      <c r="C50" s="0" t="str">
        <f aca="false">IF(F50=999,"onbekend",IF(F50=998,"water",IF(F50&lt;207,"veen",IF(F50&lt;328,"zand",IF(F50&lt;423,"klei","leem")))))</f>
        <v>veen</v>
      </c>
      <c r="D50" s="0" t="s">
        <v>109</v>
      </c>
      <c r="E50" s="6" t="n">
        <v>2002</v>
      </c>
      <c r="F50" s="0" t="n">
        <v>203</v>
      </c>
      <c r="G50" s="0" t="n">
        <f aca="false">VLOOKUP($F50,BOFEK_CLUSTERS!$B$2:$AZ$313,50,0)</f>
        <v>0.2988</v>
      </c>
      <c r="H50" s="0" t="n">
        <f aca="false">VLOOKUP($F50,BOFEK_CLUSTERS!$B$2:$AZ$313,51,0)</f>
        <v>0.41</v>
      </c>
      <c r="I50" s="0" t="n">
        <f aca="false">IF(C50="veen",1,0)</f>
        <v>1</v>
      </c>
      <c r="J50" s="0" t="n">
        <f aca="false">VLOOKUP($F50,BOFEK_CLUSTERS!$B$2:$BA$313,52,0)</f>
        <v>0.18</v>
      </c>
      <c r="K50" s="0" t="n">
        <v>1.2</v>
      </c>
      <c r="L50" s="2" t="n">
        <f aca="false">VLOOKUP($F50,BOFEK_CLUSTERS!$B$2:$BC$313,54,0)</f>
        <v>0</v>
      </c>
    </row>
    <row r="51" customFormat="false" ht="12.8" hidden="false" customHeight="false" outlineLevel="0" collapsed="false">
      <c r="A51" s="0" t="n">
        <v>270</v>
      </c>
      <c r="B51" s="0" t="s">
        <v>110</v>
      </c>
      <c r="C51" s="0" t="str">
        <f aca="false">IF(F51=999,"onbekend",IF(F51=998,"water",IF(F51&lt;207,"veen",IF(F51&lt;328,"zand",IF(F51&lt;423,"klei","leem")))))</f>
        <v>veen</v>
      </c>
      <c r="D51" s="0" t="s">
        <v>111</v>
      </c>
      <c r="E51" s="6" t="n">
        <v>2006</v>
      </c>
      <c r="F51" s="0" t="n">
        <v>203</v>
      </c>
      <c r="G51" s="0" t="n">
        <f aca="false">VLOOKUP($F51,BOFEK_CLUSTERS!$B$2:$AZ$313,50,0)</f>
        <v>0.2988</v>
      </c>
      <c r="H51" s="0" t="n">
        <f aca="false">VLOOKUP($F51,BOFEK_CLUSTERS!$B$2:$AZ$313,51,0)</f>
        <v>0.41</v>
      </c>
      <c r="I51" s="0" t="n">
        <f aca="false">IF(C51="veen",1,0)</f>
        <v>1</v>
      </c>
      <c r="J51" s="0" t="n">
        <f aca="false">VLOOKUP($F51,BOFEK_CLUSTERS!$B$2:$BA$313,52,0)</f>
        <v>0.18</v>
      </c>
      <c r="K51" s="0" t="n">
        <v>1.2</v>
      </c>
      <c r="L51" s="2" t="n">
        <f aca="false">VLOOKUP($F51,BOFEK_CLUSTERS!$B$2:$BC$313,54,0)</f>
        <v>0</v>
      </c>
    </row>
    <row r="52" customFormat="false" ht="12.8" hidden="false" customHeight="false" outlineLevel="0" collapsed="false">
      <c r="A52" s="0" t="n">
        <v>288</v>
      </c>
      <c r="B52" s="0" t="s">
        <v>112</v>
      </c>
      <c r="C52" s="0" t="str">
        <f aca="false">IF(F52=999,"onbekend",IF(F52=998,"water",IF(F52&lt;207,"veen",IF(F52&lt;328,"zand",IF(F52&lt;423,"klei","leem")))))</f>
        <v>veen</v>
      </c>
      <c r="D52" s="0" t="s">
        <v>113</v>
      </c>
      <c r="E52" s="6" t="n">
        <v>2007</v>
      </c>
      <c r="F52" s="0" t="n">
        <v>203</v>
      </c>
      <c r="G52" s="0" t="n">
        <f aca="false">VLOOKUP($F52,BOFEK_CLUSTERS!$B$2:$AZ$313,50,0)</f>
        <v>0.2988</v>
      </c>
      <c r="H52" s="0" t="n">
        <f aca="false">VLOOKUP($F52,BOFEK_CLUSTERS!$B$2:$AZ$313,51,0)</f>
        <v>0.41</v>
      </c>
      <c r="I52" s="0" t="n">
        <f aca="false">IF(C52="veen",1,0)</f>
        <v>1</v>
      </c>
      <c r="J52" s="0" t="n">
        <f aca="false">VLOOKUP($F52,BOFEK_CLUSTERS!$B$2:$BA$313,52,0)</f>
        <v>0.18</v>
      </c>
      <c r="K52" s="0" t="n">
        <v>1.2</v>
      </c>
      <c r="L52" s="2" t="n">
        <f aca="false">VLOOKUP($F52,BOFEK_CLUSTERS!$B$2:$BC$313,54,0)</f>
        <v>0</v>
      </c>
    </row>
    <row r="53" customFormat="false" ht="12.8" hidden="false" customHeight="false" outlineLevel="0" collapsed="false">
      <c r="A53" s="0" t="n">
        <v>289</v>
      </c>
      <c r="B53" s="0" t="s">
        <v>114</v>
      </c>
      <c r="C53" s="0" t="str">
        <f aca="false">IF(F53=999,"onbekend",IF(F53=998,"water",IF(F53&lt;207,"veen",IF(F53&lt;328,"zand",IF(F53&lt;423,"klei","leem")))))</f>
        <v>veen</v>
      </c>
      <c r="D53" s="0" t="s">
        <v>115</v>
      </c>
      <c r="E53" s="6" t="n">
        <v>2006</v>
      </c>
      <c r="F53" s="0" t="n">
        <v>203</v>
      </c>
      <c r="G53" s="0" t="n">
        <f aca="false">VLOOKUP($F53,BOFEK_CLUSTERS!$B$2:$AZ$313,50,0)</f>
        <v>0.2988</v>
      </c>
      <c r="H53" s="0" t="n">
        <f aca="false">VLOOKUP($F53,BOFEK_CLUSTERS!$B$2:$AZ$313,51,0)</f>
        <v>0.41</v>
      </c>
      <c r="I53" s="0" t="n">
        <f aca="false">IF(C53="veen",1,0)</f>
        <v>1</v>
      </c>
      <c r="J53" s="0" t="n">
        <f aca="false">VLOOKUP($F53,BOFEK_CLUSTERS!$B$2:$BA$313,52,0)</f>
        <v>0.18</v>
      </c>
      <c r="K53" s="0" t="n">
        <v>1.2</v>
      </c>
      <c r="L53" s="2" t="n">
        <f aca="false">VLOOKUP($F53,BOFEK_CLUSTERS!$B$2:$BC$313,54,0)</f>
        <v>0</v>
      </c>
    </row>
    <row r="54" customFormat="false" ht="12.8" hidden="false" customHeight="false" outlineLevel="0" collapsed="false">
      <c r="A54" s="0" t="n">
        <v>236</v>
      </c>
      <c r="B54" s="0" t="s">
        <v>116</v>
      </c>
      <c r="C54" s="0" t="str">
        <f aca="false">IF(F54=999,"onbekend",IF(F54=998,"water",IF(F54&lt;207,"veen",IF(F54&lt;328,"zand",IF(F54&lt;423,"klei","leem")))))</f>
        <v>veen</v>
      </c>
      <c r="D54" s="0" t="s">
        <v>117</v>
      </c>
      <c r="E54" s="8" t="n">
        <v>1017</v>
      </c>
      <c r="F54" s="0" t="n">
        <v>205</v>
      </c>
      <c r="G54" s="0" t="n">
        <f aca="false">VLOOKUP($F54,BOFEK_CLUSTERS!$B$2:$AZ$313,50,0)</f>
        <v>0.3434</v>
      </c>
      <c r="H54" s="0" t="n">
        <f aca="false">VLOOKUP($F54,BOFEK_CLUSTERS!$B$2:$AZ$313,51,0)</f>
        <v>0.33</v>
      </c>
      <c r="I54" s="0" t="n">
        <f aca="false">IF(C54="veen",1,0)</f>
        <v>1</v>
      </c>
      <c r="J54" s="0" t="n">
        <f aca="false">VLOOKUP($F54,BOFEK_CLUSTERS!$B$2:$BA$313,52,0)</f>
        <v>0.11</v>
      </c>
      <c r="K54" s="0" t="n">
        <v>1.2</v>
      </c>
      <c r="L54" s="2" t="n">
        <f aca="false">VLOOKUP($F54,BOFEK_CLUSTERS!$B$2:$BC$313,54,0)</f>
        <v>0</v>
      </c>
    </row>
    <row r="55" customFormat="false" ht="12.8" hidden="false" customHeight="false" outlineLevel="0" collapsed="false">
      <c r="A55" s="0" t="n">
        <v>237</v>
      </c>
      <c r="B55" s="0" t="s">
        <v>118</v>
      </c>
      <c r="C55" s="0" t="str">
        <f aca="false">IF(F55=999,"onbekend",IF(F55=998,"water",IF(F55&lt;207,"veen",IF(F55&lt;328,"zand",IF(F55&lt;423,"klei","leem")))))</f>
        <v>veen</v>
      </c>
      <c r="D55" s="0" t="s">
        <v>119</v>
      </c>
      <c r="E55" s="8" t="n">
        <v>2005</v>
      </c>
      <c r="F55" s="0" t="n">
        <v>205</v>
      </c>
      <c r="G55" s="0" t="n">
        <f aca="false">VLOOKUP($F55,BOFEK_CLUSTERS!$B$2:$AZ$313,50,0)</f>
        <v>0.3434</v>
      </c>
      <c r="H55" s="0" t="n">
        <f aca="false">VLOOKUP($F55,BOFEK_CLUSTERS!$B$2:$AZ$313,51,0)</f>
        <v>0.33</v>
      </c>
      <c r="I55" s="0" t="n">
        <f aca="false">IF(C55="veen",1,0)</f>
        <v>1</v>
      </c>
      <c r="J55" s="0" t="n">
        <f aca="false">VLOOKUP($F55,BOFEK_CLUSTERS!$B$2:$BA$313,52,0)</f>
        <v>0.11</v>
      </c>
      <c r="K55" s="0" t="n">
        <v>1.2</v>
      </c>
      <c r="L55" s="2" t="n">
        <f aca="false">VLOOKUP($F55,BOFEK_CLUSTERS!$B$2:$BC$313,54,0)</f>
        <v>0</v>
      </c>
    </row>
    <row r="56" customFormat="false" ht="12.8" hidden="false" customHeight="false" outlineLevel="0" collapsed="false">
      <c r="A56" s="0" t="n">
        <v>287</v>
      </c>
      <c r="B56" s="0" t="s">
        <v>120</v>
      </c>
      <c r="C56" s="0" t="str">
        <f aca="false">IF(F56=999,"onbekend",IF(F56=998,"water",IF(F56&lt;207,"veen",IF(F56&lt;328,"zand",IF(F56&lt;423,"klei","leem")))))</f>
        <v>veen</v>
      </c>
      <c r="D56" s="0" t="s">
        <v>121</v>
      </c>
      <c r="E56" s="8" t="n">
        <v>2001</v>
      </c>
      <c r="F56" s="0" t="n">
        <v>205</v>
      </c>
      <c r="G56" s="0" t="n">
        <f aca="false">VLOOKUP($F56,BOFEK_CLUSTERS!$B$2:$AZ$313,50,0)</f>
        <v>0.3434</v>
      </c>
      <c r="H56" s="0" t="n">
        <f aca="false">VLOOKUP($F56,BOFEK_CLUSTERS!$B$2:$AZ$313,51,0)</f>
        <v>0.33</v>
      </c>
      <c r="I56" s="0" t="n">
        <f aca="false">IF(C56="veen",1,0)</f>
        <v>1</v>
      </c>
      <c r="J56" s="0" t="n">
        <f aca="false">VLOOKUP($F56,BOFEK_CLUSTERS!$B$2:$BA$313,52,0)</f>
        <v>0.11</v>
      </c>
      <c r="K56" s="0" t="n">
        <v>1.2</v>
      </c>
      <c r="L56" s="2" t="n">
        <f aca="false">VLOOKUP($F56,BOFEK_CLUSTERS!$B$2:$BC$313,54,0)</f>
        <v>0</v>
      </c>
    </row>
    <row r="57" customFormat="false" ht="12.8" hidden="false" customHeight="false" outlineLevel="0" collapsed="false">
      <c r="A57" s="0" t="n">
        <v>290</v>
      </c>
      <c r="B57" s="0" t="s">
        <v>122</v>
      </c>
      <c r="C57" s="0" t="str">
        <f aca="false">IF(F57=999,"onbekend",IF(F57=998,"water",IF(F57&lt;207,"veen",IF(F57&lt;328,"zand",IF(F57&lt;423,"klei","leem")))))</f>
        <v>veen</v>
      </c>
      <c r="D57" s="0" t="s">
        <v>123</v>
      </c>
      <c r="E57" s="6" t="n">
        <v>1001</v>
      </c>
      <c r="F57" s="0" t="n">
        <v>205</v>
      </c>
      <c r="G57" s="0" t="n">
        <f aca="false">VLOOKUP($F57,BOFEK_CLUSTERS!$B$2:$AZ$313,50,0)</f>
        <v>0.3434</v>
      </c>
      <c r="H57" s="0" t="n">
        <f aca="false">VLOOKUP($F57,BOFEK_CLUSTERS!$B$2:$AZ$313,51,0)</f>
        <v>0.33</v>
      </c>
      <c r="I57" s="0" t="n">
        <f aca="false">IF(C57="veen",1,0)</f>
        <v>1</v>
      </c>
      <c r="J57" s="0" t="n">
        <f aca="false">VLOOKUP($F57,BOFEK_CLUSTERS!$B$2:$BA$313,52,0)</f>
        <v>0.11</v>
      </c>
      <c r="K57" s="0" t="n">
        <v>1.2</v>
      </c>
      <c r="L57" s="2" t="n">
        <f aca="false">VLOOKUP($F57,BOFEK_CLUSTERS!$B$2:$BC$313,54,0)</f>
        <v>0</v>
      </c>
    </row>
    <row r="58" customFormat="false" ht="12.8" hidden="false" customHeight="false" outlineLevel="0" collapsed="false">
      <c r="A58" s="0" t="n">
        <v>294</v>
      </c>
      <c r="B58" s="0" t="s">
        <v>124</v>
      </c>
      <c r="C58" s="0" t="str">
        <f aca="false">IF(F58=999,"onbekend",IF(F58=998,"water",IF(F58&lt;207,"veen",IF(F58&lt;328,"zand",IF(F58&lt;423,"klei","leem")))))</f>
        <v>veen</v>
      </c>
      <c r="D58" s="0" t="s">
        <v>125</v>
      </c>
      <c r="E58" s="6" t="n">
        <v>2001</v>
      </c>
      <c r="F58" s="0" t="n">
        <v>205</v>
      </c>
      <c r="G58" s="0" t="n">
        <f aca="false">VLOOKUP($F58,BOFEK_CLUSTERS!$B$2:$AZ$313,50,0)</f>
        <v>0.3434</v>
      </c>
      <c r="H58" s="0" t="n">
        <f aca="false">VLOOKUP($F58,BOFEK_CLUSTERS!$B$2:$AZ$313,51,0)</f>
        <v>0.33</v>
      </c>
      <c r="I58" s="0" t="n">
        <f aca="false">IF(C58="veen",1,0)</f>
        <v>1</v>
      </c>
      <c r="J58" s="0" t="n">
        <f aca="false">VLOOKUP($F58,BOFEK_CLUSTERS!$B$2:$BA$313,52,0)</f>
        <v>0.11</v>
      </c>
      <c r="K58" s="0" t="n">
        <v>1.2</v>
      </c>
      <c r="L58" s="2" t="n">
        <f aca="false">VLOOKUP($F58,BOFEK_CLUSTERS!$B$2:$BC$313,54,0)</f>
        <v>0</v>
      </c>
    </row>
    <row r="59" customFormat="false" ht="12.8" hidden="false" customHeight="false" outlineLevel="0" collapsed="false">
      <c r="A59" s="0" t="n">
        <v>295</v>
      </c>
      <c r="B59" s="0" t="s">
        <v>126</v>
      </c>
      <c r="C59" s="0" t="str">
        <f aca="false">IF(F59=999,"onbekend",IF(F59=998,"water",IF(F59&lt;207,"veen",IF(F59&lt;328,"zand",IF(F59&lt;423,"klei","leem")))))</f>
        <v>veen</v>
      </c>
      <c r="D59" s="0" t="s">
        <v>127</v>
      </c>
      <c r="E59" s="6" t="n">
        <v>2001</v>
      </c>
      <c r="F59" s="0" t="n">
        <v>205</v>
      </c>
      <c r="G59" s="0" t="n">
        <f aca="false">VLOOKUP($F59,BOFEK_CLUSTERS!$B$2:$AZ$313,50,0)</f>
        <v>0.3434</v>
      </c>
      <c r="H59" s="0" t="n">
        <f aca="false">VLOOKUP($F59,BOFEK_CLUSTERS!$B$2:$AZ$313,51,0)</f>
        <v>0.33</v>
      </c>
      <c r="I59" s="0" t="n">
        <f aca="false">IF(C59="veen",1,0)</f>
        <v>1</v>
      </c>
      <c r="J59" s="0" t="n">
        <f aca="false">VLOOKUP($F59,BOFEK_CLUSTERS!$B$2:$BA$313,52,0)</f>
        <v>0.11</v>
      </c>
      <c r="K59" s="0" t="n">
        <v>1.2</v>
      </c>
      <c r="L59" s="2" t="n">
        <f aca="false">VLOOKUP($F59,BOFEK_CLUSTERS!$B$2:$BC$313,54,0)</f>
        <v>0</v>
      </c>
    </row>
    <row r="60" customFormat="false" ht="12.8" hidden="false" customHeight="false" outlineLevel="0" collapsed="false">
      <c r="A60" s="0" t="n">
        <v>11</v>
      </c>
      <c r="B60" s="0" t="s">
        <v>128</v>
      </c>
      <c r="C60" s="0" t="str">
        <f aca="false">IF(F60=999,"onbekend",IF(F60=998,"water",IF(F60&lt;207,"veen",IF(F60&lt;328,"zand",IF(F60&lt;423,"klei","leem")))))</f>
        <v>zand</v>
      </c>
      <c r="D60" s="0" t="s">
        <v>129</v>
      </c>
      <c r="E60" s="5" t="n">
        <v>3019</v>
      </c>
      <c r="F60" s="0" t="n">
        <v>301</v>
      </c>
      <c r="G60" s="0" t="n">
        <f aca="false">VLOOKUP($F60,BOFEK_CLUSTERS!$B$2:$AZ$313,50,0)</f>
        <v>0.2291</v>
      </c>
      <c r="H60" s="0" t="n">
        <f aca="false">VLOOKUP($F60,BOFEK_CLUSTERS!$B$2:$AZ$313,51,0)</f>
        <v>0.32</v>
      </c>
      <c r="I60" s="0" t="n">
        <f aca="false">IF(C60="veen",1,0)</f>
        <v>0</v>
      </c>
      <c r="J60" s="0" t="n">
        <f aca="false">VLOOKUP($F60,BOFEK_CLUSTERS!$B$2:$BA$313,52,0)</f>
        <v>0.01</v>
      </c>
      <c r="K60" s="0" t="n">
        <v>1.2</v>
      </c>
      <c r="L60" s="2" t="n">
        <f aca="false">VLOOKUP($F60,BOFEK_CLUSTERS!$B$2:$BC$313,54,0)</f>
        <v>0</v>
      </c>
    </row>
    <row r="61" customFormat="false" ht="12.8" hidden="false" customHeight="false" outlineLevel="0" collapsed="false">
      <c r="A61" s="0" t="n">
        <v>137</v>
      </c>
      <c r="B61" s="0" t="s">
        <v>130</v>
      </c>
      <c r="C61" s="0" t="str">
        <f aca="false">IF(F61=999,"onbekend",IF(F61=998,"water",IF(F61&lt;207,"veen",IF(F61&lt;328,"zand",IF(F61&lt;423,"klei","leem")))))</f>
        <v>zand</v>
      </c>
      <c r="D61" s="0" t="s">
        <v>131</v>
      </c>
      <c r="E61" s="6" t="n">
        <v>3019</v>
      </c>
      <c r="F61" s="0" t="n">
        <v>301</v>
      </c>
      <c r="G61" s="0" t="n">
        <f aca="false">VLOOKUP($F61,BOFEK_CLUSTERS!$B$2:$AZ$313,50,0)</f>
        <v>0.2291</v>
      </c>
      <c r="H61" s="0" t="n">
        <f aca="false">VLOOKUP($F61,BOFEK_CLUSTERS!$B$2:$AZ$313,51,0)</f>
        <v>0.32</v>
      </c>
      <c r="I61" s="0" t="n">
        <f aca="false">IF(C61="veen",1,0)</f>
        <v>0</v>
      </c>
      <c r="J61" s="0" t="n">
        <f aca="false">VLOOKUP($F61,BOFEK_CLUSTERS!$B$2:$BA$313,52,0)</f>
        <v>0.01</v>
      </c>
      <c r="K61" s="0" t="n">
        <v>1.2</v>
      </c>
      <c r="L61" s="2" t="n">
        <f aca="false">VLOOKUP($F61,BOFEK_CLUSTERS!$B$2:$BC$313,54,0)</f>
        <v>0</v>
      </c>
    </row>
    <row r="62" customFormat="false" ht="12.8" hidden="false" customHeight="false" outlineLevel="0" collapsed="false">
      <c r="A62" s="0" t="n">
        <v>127</v>
      </c>
      <c r="B62" s="0" t="s">
        <v>132</v>
      </c>
      <c r="C62" s="0" t="str">
        <f aca="false">IF(F62=999,"onbekend",IF(F62=998,"water",IF(F62&lt;207,"veen",IF(F62&lt;328,"zand",IF(F62&lt;423,"klei","leem")))))</f>
        <v>zand</v>
      </c>
      <c r="D62" s="0" t="s">
        <v>133</v>
      </c>
      <c r="E62" s="5" t="n">
        <v>3019</v>
      </c>
      <c r="F62" s="0" t="n">
        <v>302</v>
      </c>
      <c r="G62" s="0" t="n">
        <f aca="false">VLOOKUP($F62,BOFEK_CLUSTERS!$B$2:$AZ$313,50,0)</f>
        <v>0.2277</v>
      </c>
      <c r="H62" s="0" t="n">
        <f aca="false">VLOOKUP($F62,BOFEK_CLUSTERS!$B$2:$AZ$313,51,0)</f>
        <v>0.36</v>
      </c>
      <c r="I62" s="0" t="n">
        <f aca="false">IF(C62="veen",1,0)</f>
        <v>0</v>
      </c>
      <c r="J62" s="0" t="n">
        <f aca="false">VLOOKUP($F62,BOFEK_CLUSTERS!$B$2:$BA$313,52,0)</f>
        <v>0</v>
      </c>
      <c r="K62" s="0" t="n">
        <v>1.2</v>
      </c>
      <c r="L62" s="2" t="n">
        <f aca="false">VLOOKUP($F62,BOFEK_CLUSTERS!$B$2:$BC$313,54,0)</f>
        <v>0</v>
      </c>
    </row>
    <row r="63" customFormat="false" ht="12.8" hidden="false" customHeight="false" outlineLevel="0" collapsed="false">
      <c r="A63" s="0" t="n">
        <v>172</v>
      </c>
      <c r="B63" s="0" t="s">
        <v>134</v>
      </c>
      <c r="C63" s="0" t="str">
        <f aca="false">IF(F63=999,"onbekend",IF(F63=998,"water",IF(F63&lt;207,"veen",IF(F63&lt;328,"zand",IF(F63&lt;423,"klei","leem")))))</f>
        <v>zand</v>
      </c>
      <c r="D63" s="0" t="s">
        <v>135</v>
      </c>
      <c r="E63" s="6" t="n">
        <v>3014</v>
      </c>
      <c r="F63" s="0" t="n">
        <v>302</v>
      </c>
      <c r="G63" s="0" t="n">
        <f aca="false">VLOOKUP($F63,BOFEK_CLUSTERS!$B$2:$AZ$313,50,0)</f>
        <v>0.2277</v>
      </c>
      <c r="H63" s="0" t="n">
        <f aca="false">VLOOKUP($F63,BOFEK_CLUSTERS!$B$2:$AZ$313,51,0)</f>
        <v>0.36</v>
      </c>
      <c r="I63" s="0" t="n">
        <f aca="false">IF(C63="veen",1,0)</f>
        <v>0</v>
      </c>
      <c r="J63" s="0" t="n">
        <f aca="false">VLOOKUP($F63,BOFEK_CLUSTERS!$B$2:$BA$313,52,0)</f>
        <v>0</v>
      </c>
      <c r="K63" s="0" t="n">
        <v>1.2</v>
      </c>
      <c r="L63" s="2" t="n">
        <f aca="false">VLOOKUP($F63,BOFEK_CLUSTERS!$B$2:$BC$313,54,0)</f>
        <v>0</v>
      </c>
    </row>
    <row r="64" customFormat="false" ht="12.8" hidden="false" customHeight="false" outlineLevel="0" collapsed="false">
      <c r="A64" s="0" t="n">
        <v>178</v>
      </c>
      <c r="B64" s="0" t="s">
        <v>136</v>
      </c>
      <c r="C64" s="0" t="str">
        <f aca="false">IF(F64=999,"onbekend",IF(F64=998,"water",IF(F64&lt;207,"veen",IF(F64&lt;328,"zand",IF(F64&lt;423,"klei","leem")))))</f>
        <v>zand</v>
      </c>
      <c r="D64" s="0" t="s">
        <v>137</v>
      </c>
      <c r="E64" s="6" t="n">
        <v>3019</v>
      </c>
      <c r="F64" s="0" t="n">
        <v>302</v>
      </c>
      <c r="G64" s="0" t="n">
        <f aca="false">VLOOKUP($F64,BOFEK_CLUSTERS!$B$2:$AZ$313,50,0)</f>
        <v>0.2277</v>
      </c>
      <c r="H64" s="0" t="n">
        <f aca="false">VLOOKUP($F64,BOFEK_CLUSTERS!$B$2:$AZ$313,51,0)</f>
        <v>0.36</v>
      </c>
      <c r="I64" s="0" t="n">
        <f aca="false">IF(C64="veen",1,0)</f>
        <v>0</v>
      </c>
      <c r="J64" s="0" t="n">
        <f aca="false">VLOOKUP($F64,BOFEK_CLUSTERS!$B$2:$BA$313,52,0)</f>
        <v>0</v>
      </c>
      <c r="K64" s="0" t="n">
        <v>1.2</v>
      </c>
      <c r="L64" s="2" t="n">
        <f aca="false">VLOOKUP($F64,BOFEK_CLUSTERS!$B$2:$BC$313,54,0)</f>
        <v>0</v>
      </c>
    </row>
    <row r="65" customFormat="false" ht="12.8" hidden="false" customHeight="false" outlineLevel="0" collapsed="false">
      <c r="A65" s="0" t="n">
        <v>179</v>
      </c>
      <c r="B65" s="0" t="s">
        <v>138</v>
      </c>
      <c r="C65" s="0" t="str">
        <f aca="false">IF(F65=999,"onbekend",IF(F65=998,"water",IF(F65&lt;207,"veen",IF(F65&lt;328,"zand",IF(F65&lt;423,"klei","leem")))))</f>
        <v>zand</v>
      </c>
      <c r="D65" s="0" t="s">
        <v>139</v>
      </c>
      <c r="E65" s="10" t="n">
        <v>3019</v>
      </c>
      <c r="F65" s="0" t="n">
        <v>302</v>
      </c>
      <c r="G65" s="0" t="n">
        <f aca="false">VLOOKUP($F65,BOFEK_CLUSTERS!$B$2:$AZ$313,50,0)</f>
        <v>0.2277</v>
      </c>
      <c r="H65" s="0" t="n">
        <f aca="false">VLOOKUP($F65,BOFEK_CLUSTERS!$B$2:$AZ$313,51,0)</f>
        <v>0.36</v>
      </c>
      <c r="I65" s="0" t="n">
        <f aca="false">IF(C65="veen",1,0)</f>
        <v>0</v>
      </c>
      <c r="J65" s="0" t="n">
        <f aca="false">VLOOKUP($F65,BOFEK_CLUSTERS!$B$2:$BA$313,52,0)</f>
        <v>0</v>
      </c>
      <c r="K65" s="0" t="n">
        <v>1.2</v>
      </c>
      <c r="L65" s="2" t="n">
        <f aca="false">VLOOKUP($F65,BOFEK_CLUSTERS!$B$2:$BC$313,54,0)</f>
        <v>0</v>
      </c>
    </row>
    <row r="66" customFormat="false" ht="12.8" hidden="false" customHeight="false" outlineLevel="0" collapsed="false">
      <c r="A66" s="0" t="n">
        <v>139</v>
      </c>
      <c r="B66" s="0" t="s">
        <v>140</v>
      </c>
      <c r="C66" s="0" t="str">
        <f aca="false">IF(F66=999,"onbekend",IF(F66=998,"water",IF(F66&lt;207,"veen",IF(F66&lt;328,"zand",IF(F66&lt;423,"klei","leem")))))</f>
        <v>zand</v>
      </c>
      <c r="D66" s="0" t="s">
        <v>141</v>
      </c>
      <c r="E66" s="6" t="n">
        <v>3015</v>
      </c>
      <c r="F66" s="0" t="n">
        <v>304</v>
      </c>
      <c r="G66" s="0" t="n">
        <f aca="false">VLOOKUP($F66,BOFEK_CLUSTERS!$B$2:$AZ$313,50,0)</f>
        <v>0.3514</v>
      </c>
      <c r="H66" s="0" t="n">
        <f aca="false">VLOOKUP($F66,BOFEK_CLUSTERS!$B$2:$AZ$313,51,0)</f>
        <v>0.32</v>
      </c>
      <c r="I66" s="0" t="n">
        <f aca="false">IF(C66="veen",1,0)</f>
        <v>0</v>
      </c>
      <c r="J66" s="0" t="n">
        <f aca="false">VLOOKUP($F66,BOFEK_CLUSTERS!$B$2:$BA$313,52,0)</f>
        <v>0.02</v>
      </c>
      <c r="K66" s="0" t="n">
        <v>1.2</v>
      </c>
      <c r="L66" s="2" t="n">
        <f aca="false">VLOOKUP($F66,BOFEK_CLUSTERS!$B$2:$BC$313,54,0)</f>
        <v>0</v>
      </c>
    </row>
    <row r="67" customFormat="false" ht="12.8" hidden="false" customHeight="false" outlineLevel="0" collapsed="false">
      <c r="A67" s="0" t="n">
        <v>37</v>
      </c>
      <c r="B67" s="0" t="s">
        <v>142</v>
      </c>
      <c r="C67" s="0" t="str">
        <f aca="false">IF(F67=999,"onbekend",IF(F67=998,"water",IF(F67&lt;207,"veen",IF(F67&lt;328,"zand",IF(F67&lt;423,"klei","leem")))))</f>
        <v>zand</v>
      </c>
      <c r="D67" s="0" t="s">
        <v>143</v>
      </c>
      <c r="E67" s="11" t="n">
        <v>999</v>
      </c>
      <c r="F67" s="0" t="n">
        <v>305</v>
      </c>
      <c r="G67" s="0" t="n">
        <f aca="false">VLOOKUP($F67,BOFEK_CLUSTERS!$B$2:$AZ$313,50,0)</f>
        <v>0.3379</v>
      </c>
      <c r="H67" s="0" t="n">
        <f aca="false">VLOOKUP($F67,BOFEK_CLUSTERS!$B$2:$AZ$313,51,0)</f>
        <v>0.27</v>
      </c>
      <c r="I67" s="0" t="n">
        <f aca="false">IF(C67="veen",1,0)</f>
        <v>0</v>
      </c>
      <c r="J67" s="0" t="n">
        <f aca="false">VLOOKUP($F67,BOFEK_CLUSTERS!$B$2:$BA$313,52,0)</f>
        <v>0.02</v>
      </c>
      <c r="K67" s="0" t="n">
        <v>1.2</v>
      </c>
      <c r="L67" s="2" t="n">
        <f aca="false">VLOOKUP($F67,BOFEK_CLUSTERS!$B$2:$BC$313,54,0)</f>
        <v>0</v>
      </c>
    </row>
    <row r="68" customFormat="false" ht="12.8" hidden="false" customHeight="false" outlineLevel="0" collapsed="false">
      <c r="A68" s="0" t="n">
        <v>167</v>
      </c>
      <c r="B68" s="0" t="s">
        <v>144</v>
      </c>
      <c r="C68" s="0" t="str">
        <f aca="false">IF(F68=999,"onbekend",IF(F68=998,"water",IF(F68&lt;207,"veen",IF(F68&lt;328,"zand",IF(F68&lt;423,"klei","leem")))))</f>
        <v>zand</v>
      </c>
      <c r="D68" s="0" t="s">
        <v>145</v>
      </c>
      <c r="E68" s="6" t="n">
        <v>3009</v>
      </c>
      <c r="F68" s="0" t="n">
        <v>310</v>
      </c>
      <c r="G68" s="0" t="n">
        <f aca="false">VLOOKUP($F68,BOFEK_CLUSTERS!$B$2:$AZ$313,50,0)</f>
        <v>0.4263</v>
      </c>
      <c r="H68" s="0" t="n">
        <f aca="false">VLOOKUP($F68,BOFEK_CLUSTERS!$B$2:$AZ$313,51,0)</f>
        <v>0.31</v>
      </c>
      <c r="I68" s="0" t="n">
        <f aca="false">IF(C68="veen",1,0)</f>
        <v>0</v>
      </c>
      <c r="J68" s="0" t="n">
        <f aca="false">VLOOKUP($F68,BOFEK_CLUSTERS!$B$2:$BA$313,52,0)</f>
        <v>0.02</v>
      </c>
      <c r="K68" s="0" t="n">
        <v>1.2</v>
      </c>
      <c r="L68" s="2" t="n">
        <f aca="false">VLOOKUP($F68,BOFEK_CLUSTERS!$B$2:$BC$313,54,0)</f>
        <v>0</v>
      </c>
    </row>
    <row r="69" customFormat="false" ht="12.8" hidden="false" customHeight="false" outlineLevel="0" collapsed="false">
      <c r="A69" s="0" t="n">
        <v>194</v>
      </c>
      <c r="B69" s="0" t="s">
        <v>146</v>
      </c>
      <c r="C69" s="0" t="str">
        <f aca="false">IF(F69=999,"onbekend",IF(F69=998,"water",IF(F69&lt;207,"veen",IF(F69&lt;328,"zand",IF(F69&lt;423,"klei","leem")))))</f>
        <v>zand</v>
      </c>
      <c r="D69" s="0" t="s">
        <v>147</v>
      </c>
      <c r="E69" s="6" t="n">
        <v>3007</v>
      </c>
      <c r="F69" s="0" t="n">
        <v>310</v>
      </c>
      <c r="G69" s="0" t="n">
        <f aca="false">VLOOKUP($F69,BOFEK_CLUSTERS!$B$2:$AZ$313,50,0)</f>
        <v>0.4263</v>
      </c>
      <c r="H69" s="0" t="n">
        <f aca="false">VLOOKUP($F69,BOFEK_CLUSTERS!$B$2:$AZ$313,51,0)</f>
        <v>0.31</v>
      </c>
      <c r="I69" s="0" t="n">
        <f aca="false">IF(C69="veen",1,0)</f>
        <v>0</v>
      </c>
      <c r="J69" s="0" t="n">
        <f aca="false">VLOOKUP($F69,BOFEK_CLUSTERS!$B$2:$BA$313,52,0)</f>
        <v>0.02</v>
      </c>
      <c r="K69" s="0" t="n">
        <v>1.2</v>
      </c>
      <c r="L69" s="2" t="n">
        <f aca="false">VLOOKUP($F69,BOFEK_CLUSTERS!$B$2:$BC$313,54,0)</f>
        <v>0</v>
      </c>
    </row>
    <row r="70" customFormat="false" ht="12.8" hidden="false" customHeight="false" outlineLevel="0" collapsed="false">
      <c r="A70" s="0" t="n">
        <v>195</v>
      </c>
      <c r="B70" s="0" t="s">
        <v>148</v>
      </c>
      <c r="C70" s="0" t="str">
        <f aca="false">IF(F70=999,"onbekend",IF(F70=998,"water",IF(F70&lt;207,"veen",IF(F70&lt;328,"zand",IF(F70&lt;423,"klei","leem")))))</f>
        <v>zand</v>
      </c>
      <c r="D70" s="0" t="s">
        <v>149</v>
      </c>
      <c r="E70" s="5" t="n">
        <v>3007</v>
      </c>
      <c r="F70" s="0" t="n">
        <v>310</v>
      </c>
      <c r="G70" s="0" t="n">
        <f aca="false">VLOOKUP($F70,BOFEK_CLUSTERS!$B$2:$AZ$313,50,0)</f>
        <v>0.4263</v>
      </c>
      <c r="H70" s="0" t="n">
        <f aca="false">VLOOKUP($F70,BOFEK_CLUSTERS!$B$2:$AZ$313,51,0)</f>
        <v>0.31</v>
      </c>
      <c r="I70" s="0" t="n">
        <f aca="false">IF(C70="veen",1,0)</f>
        <v>0</v>
      </c>
      <c r="J70" s="0" t="n">
        <f aca="false">VLOOKUP($F70,BOFEK_CLUSTERS!$B$2:$BA$313,52,0)</f>
        <v>0.02</v>
      </c>
      <c r="K70" s="0" t="n">
        <v>1.2</v>
      </c>
      <c r="L70" s="2" t="n">
        <f aca="false">VLOOKUP($F70,BOFEK_CLUSTERS!$B$2:$BC$313,54,0)</f>
        <v>0</v>
      </c>
    </row>
    <row r="71" customFormat="false" ht="12.8" hidden="false" customHeight="false" outlineLevel="0" collapsed="false">
      <c r="A71" s="0" t="n">
        <v>197</v>
      </c>
      <c r="B71" s="0" t="s">
        <v>150</v>
      </c>
      <c r="C71" s="0" t="str">
        <f aca="false">IF(F71=999,"onbekend",IF(F71=998,"water",IF(F71&lt;207,"veen",IF(F71&lt;328,"zand",IF(F71&lt;423,"klei","leem")))))</f>
        <v>zand</v>
      </c>
      <c r="D71" s="0" t="s">
        <v>151</v>
      </c>
      <c r="E71" s="6" t="n">
        <v>3007</v>
      </c>
      <c r="F71" s="0" t="n">
        <v>310</v>
      </c>
      <c r="G71" s="0" t="n">
        <f aca="false">VLOOKUP($F71,BOFEK_CLUSTERS!$B$2:$AZ$313,50,0)</f>
        <v>0.4263</v>
      </c>
      <c r="H71" s="0" t="n">
        <f aca="false">VLOOKUP($F71,BOFEK_CLUSTERS!$B$2:$AZ$313,51,0)</f>
        <v>0.31</v>
      </c>
      <c r="I71" s="0" t="n">
        <f aca="false">IF(C71="veen",1,0)</f>
        <v>0</v>
      </c>
      <c r="J71" s="0" t="n">
        <f aca="false">VLOOKUP($F71,BOFEK_CLUSTERS!$B$2:$BA$313,52,0)</f>
        <v>0.02</v>
      </c>
      <c r="K71" s="0" t="n">
        <v>1.2</v>
      </c>
      <c r="L71" s="2" t="n">
        <f aca="false">VLOOKUP($F71,BOFEK_CLUSTERS!$B$2:$BC$313,54,0)</f>
        <v>0</v>
      </c>
    </row>
    <row r="72" customFormat="false" ht="12.8" hidden="false" customHeight="false" outlineLevel="0" collapsed="false">
      <c r="A72" s="0" t="n">
        <v>200</v>
      </c>
      <c r="B72" s="0" t="s">
        <v>152</v>
      </c>
      <c r="C72" s="0" t="str">
        <f aca="false">IF(F72=999,"onbekend",IF(F72=998,"water",IF(F72&lt;207,"veen",IF(F72&lt;328,"zand",IF(F72&lt;423,"klei","leem")))))</f>
        <v>zand</v>
      </c>
      <c r="D72" s="0" t="s">
        <v>153</v>
      </c>
      <c r="E72" s="6" t="n">
        <v>3007</v>
      </c>
      <c r="F72" s="0" t="n">
        <v>310</v>
      </c>
      <c r="G72" s="0" t="n">
        <f aca="false">VLOOKUP($F72,BOFEK_CLUSTERS!$B$2:$AZ$313,50,0)</f>
        <v>0.4263</v>
      </c>
      <c r="H72" s="0" t="n">
        <f aca="false">VLOOKUP($F72,BOFEK_CLUSTERS!$B$2:$AZ$313,51,0)</f>
        <v>0.31</v>
      </c>
      <c r="I72" s="0" t="n">
        <f aca="false">IF(C72="veen",1,0)</f>
        <v>0</v>
      </c>
      <c r="J72" s="0" t="n">
        <f aca="false">VLOOKUP($F72,BOFEK_CLUSTERS!$B$2:$BA$313,52,0)</f>
        <v>0.02</v>
      </c>
      <c r="K72" s="0" t="n">
        <v>1.2</v>
      </c>
      <c r="L72" s="2" t="n">
        <f aca="false">VLOOKUP($F72,BOFEK_CLUSTERS!$B$2:$BC$313,54,0)</f>
        <v>0</v>
      </c>
    </row>
    <row r="73" customFormat="false" ht="12.8" hidden="false" customHeight="false" outlineLevel="0" collapsed="false">
      <c r="A73" s="0" t="n">
        <v>203</v>
      </c>
      <c r="B73" s="0" t="s">
        <v>154</v>
      </c>
      <c r="C73" s="0" t="str">
        <f aca="false">IF(F73=999,"onbekend",IF(F73=998,"water",IF(F73&lt;207,"veen",IF(F73&lt;328,"zand",IF(F73&lt;423,"klei","leem")))))</f>
        <v>zand</v>
      </c>
      <c r="D73" s="0" t="s">
        <v>155</v>
      </c>
      <c r="E73" s="5" t="n">
        <v>3007</v>
      </c>
      <c r="F73" s="0" t="n">
        <v>310</v>
      </c>
      <c r="G73" s="0" t="n">
        <f aca="false">VLOOKUP($F73,BOFEK_CLUSTERS!$B$2:$AZ$313,50,0)</f>
        <v>0.4263</v>
      </c>
      <c r="H73" s="0" t="n">
        <f aca="false">VLOOKUP($F73,BOFEK_CLUSTERS!$B$2:$AZ$313,51,0)</f>
        <v>0.31</v>
      </c>
      <c r="I73" s="0" t="n">
        <f aca="false">IF(C73="veen",1,0)</f>
        <v>0</v>
      </c>
      <c r="J73" s="0" t="n">
        <f aca="false">VLOOKUP($F73,BOFEK_CLUSTERS!$B$2:$BA$313,52,0)</f>
        <v>0.02</v>
      </c>
      <c r="K73" s="0" t="n">
        <v>1.2</v>
      </c>
      <c r="L73" s="2" t="n">
        <f aca="false">VLOOKUP($F73,BOFEK_CLUSTERS!$B$2:$BC$313,54,0)</f>
        <v>0</v>
      </c>
    </row>
    <row r="74" customFormat="false" ht="12.8" hidden="false" customHeight="false" outlineLevel="0" collapsed="false">
      <c r="A74" s="0" t="n">
        <v>227</v>
      </c>
      <c r="B74" s="0" t="s">
        <v>156</v>
      </c>
      <c r="C74" s="0" t="str">
        <f aca="false">IF(F74=999,"onbekend",IF(F74=998,"water",IF(F74&lt;207,"veen",IF(F74&lt;328,"zand",IF(F74&lt;423,"klei","leem")))))</f>
        <v>zand</v>
      </c>
      <c r="D74" s="0" t="s">
        <v>157</v>
      </c>
      <c r="E74" s="10" t="n">
        <v>3015</v>
      </c>
      <c r="F74" s="0" t="n">
        <v>310</v>
      </c>
      <c r="G74" s="0" t="n">
        <f aca="false">VLOOKUP($F74,BOFEK_CLUSTERS!$B$2:$AZ$313,50,0)</f>
        <v>0.4263</v>
      </c>
      <c r="H74" s="0" t="n">
        <f aca="false">VLOOKUP($F74,BOFEK_CLUSTERS!$B$2:$AZ$313,51,0)</f>
        <v>0.31</v>
      </c>
      <c r="I74" s="0" t="n">
        <f aca="false">IF(C74="veen",1,0)</f>
        <v>0</v>
      </c>
      <c r="J74" s="0" t="n">
        <f aca="false">VLOOKUP($F74,BOFEK_CLUSTERS!$B$2:$BA$313,52,0)</f>
        <v>0.02</v>
      </c>
      <c r="K74" s="0" t="n">
        <v>1.2</v>
      </c>
      <c r="L74" s="2" t="n">
        <f aca="false">VLOOKUP($F74,BOFEK_CLUSTERS!$B$2:$BC$313,54,0)</f>
        <v>0</v>
      </c>
    </row>
    <row r="75" customFormat="false" ht="12.8" hidden="false" customHeight="false" outlineLevel="0" collapsed="false">
      <c r="A75" s="0" t="n">
        <v>230</v>
      </c>
      <c r="B75" s="0" t="s">
        <v>158</v>
      </c>
      <c r="C75" s="0" t="str">
        <f aca="false">IF(F75=999,"onbekend",IF(F75=998,"water",IF(F75&lt;207,"veen",IF(F75&lt;328,"zand",IF(F75&lt;423,"klei","leem")))))</f>
        <v>zand</v>
      </c>
      <c r="D75" s="0" t="s">
        <v>159</v>
      </c>
      <c r="E75" s="6" t="n">
        <v>3015</v>
      </c>
      <c r="F75" s="0" t="n">
        <v>310</v>
      </c>
      <c r="G75" s="0" t="n">
        <f aca="false">VLOOKUP($F75,BOFEK_CLUSTERS!$B$2:$AZ$313,50,0)</f>
        <v>0.4263</v>
      </c>
      <c r="H75" s="0" t="n">
        <f aca="false">VLOOKUP($F75,BOFEK_CLUSTERS!$B$2:$AZ$313,51,0)</f>
        <v>0.31</v>
      </c>
      <c r="I75" s="0" t="n">
        <f aca="false">IF(C75="veen",1,0)</f>
        <v>0</v>
      </c>
      <c r="J75" s="0" t="n">
        <f aca="false">VLOOKUP($F75,BOFEK_CLUSTERS!$B$2:$BA$313,52,0)</f>
        <v>0.02</v>
      </c>
      <c r="K75" s="0" t="n">
        <v>1.2</v>
      </c>
      <c r="L75" s="2" t="n">
        <f aca="false">VLOOKUP($F75,BOFEK_CLUSTERS!$B$2:$BC$313,54,0)</f>
        <v>0</v>
      </c>
    </row>
    <row r="76" customFormat="false" ht="12.8" hidden="false" customHeight="false" outlineLevel="0" collapsed="false">
      <c r="A76" s="0" t="n">
        <v>135</v>
      </c>
      <c r="B76" s="0" t="s">
        <v>160</v>
      </c>
      <c r="C76" s="0" t="str">
        <f aca="false">IF(F76=999,"onbekend",IF(F76=998,"water",IF(F76&lt;207,"veen",IF(F76&lt;328,"zand",IF(F76&lt;423,"klei","leem")))))</f>
        <v>zand</v>
      </c>
      <c r="D76" s="0" t="s">
        <v>161</v>
      </c>
      <c r="E76" s="9" t="n">
        <v>3007</v>
      </c>
      <c r="F76" s="0" t="n">
        <v>311</v>
      </c>
      <c r="G76" s="0" t="n">
        <f aca="false">VLOOKUP($F76,BOFEK_CLUSTERS!$B$2:$AZ$313,50,0)</f>
        <v>0.6807</v>
      </c>
      <c r="H76" s="0" t="n">
        <f aca="false">VLOOKUP($F76,BOFEK_CLUSTERS!$B$2:$AZ$313,51,0)</f>
        <v>0.35</v>
      </c>
      <c r="I76" s="0" t="n">
        <f aca="false">IF(C76="veen",1,0)</f>
        <v>0</v>
      </c>
      <c r="J76" s="0" t="n">
        <f aca="false">VLOOKUP($F76,BOFEK_CLUSTERS!$B$2:$BA$313,52,0)</f>
        <v>0.04</v>
      </c>
      <c r="K76" s="0" t="n">
        <v>1.2</v>
      </c>
      <c r="L76" s="2" t="n">
        <f aca="false">VLOOKUP($F76,BOFEK_CLUSTERS!$B$2:$BC$313,54,0)</f>
        <v>0</v>
      </c>
    </row>
    <row r="77" customFormat="false" ht="12.8" hidden="false" customHeight="false" outlineLevel="0" collapsed="false">
      <c r="A77" s="0" t="n">
        <v>191</v>
      </c>
      <c r="B77" s="0" t="s">
        <v>162</v>
      </c>
      <c r="C77" s="0" t="str">
        <f aca="false">IF(F77=999,"onbekend",IF(F77=998,"water",IF(F77&lt;207,"veen",IF(F77&lt;328,"zand",IF(F77&lt;423,"klei","leem")))))</f>
        <v>zand</v>
      </c>
      <c r="D77" s="0" t="s">
        <v>163</v>
      </c>
      <c r="E77" s="6" t="n">
        <v>3012</v>
      </c>
      <c r="F77" s="0" t="n">
        <v>311</v>
      </c>
      <c r="G77" s="0" t="n">
        <f aca="false">VLOOKUP($F77,BOFEK_CLUSTERS!$B$2:$AZ$313,50,0)</f>
        <v>0.6807</v>
      </c>
      <c r="H77" s="0" t="n">
        <f aca="false">VLOOKUP($F77,BOFEK_CLUSTERS!$B$2:$AZ$313,51,0)</f>
        <v>0.35</v>
      </c>
      <c r="I77" s="0" t="n">
        <f aca="false">IF(C77="veen",1,0)</f>
        <v>0</v>
      </c>
      <c r="J77" s="0" t="n">
        <f aca="false">VLOOKUP($F77,BOFEK_CLUSTERS!$B$2:$BA$313,52,0)</f>
        <v>0.04</v>
      </c>
      <c r="K77" s="0" t="n">
        <v>1.2</v>
      </c>
      <c r="L77" s="2" t="n">
        <f aca="false">VLOOKUP($F77,BOFEK_CLUSTERS!$B$2:$BC$313,54,0)</f>
        <v>0</v>
      </c>
    </row>
    <row r="78" customFormat="false" ht="12.8" hidden="false" customHeight="false" outlineLevel="0" collapsed="false">
      <c r="A78" s="0" t="n">
        <v>233</v>
      </c>
      <c r="B78" s="0" t="s">
        <v>164</v>
      </c>
      <c r="C78" s="0" t="str">
        <f aca="false">IF(F78=999,"onbekend",IF(F78=998,"water",IF(F78&lt;207,"veen",IF(F78&lt;328,"zand",IF(F78&lt;423,"klei","leem")))))</f>
        <v>zand</v>
      </c>
      <c r="D78" s="0" t="s">
        <v>165</v>
      </c>
      <c r="E78" s="6" t="n">
        <v>3012</v>
      </c>
      <c r="F78" s="0" t="n">
        <v>311</v>
      </c>
      <c r="G78" s="0" t="n">
        <f aca="false">VLOOKUP($F78,BOFEK_CLUSTERS!$B$2:$AZ$313,50,0)</f>
        <v>0.6807</v>
      </c>
      <c r="H78" s="0" t="n">
        <f aca="false">VLOOKUP($F78,BOFEK_CLUSTERS!$B$2:$AZ$313,51,0)</f>
        <v>0.35</v>
      </c>
      <c r="I78" s="0" t="n">
        <f aca="false">IF(C78="veen",1,0)</f>
        <v>0</v>
      </c>
      <c r="J78" s="0" t="n">
        <f aca="false">VLOOKUP($F78,BOFEK_CLUSTERS!$B$2:$BA$313,52,0)</f>
        <v>0.04</v>
      </c>
      <c r="K78" s="0" t="n">
        <v>1.2</v>
      </c>
      <c r="L78" s="2" t="n">
        <f aca="false">VLOOKUP($F78,BOFEK_CLUSTERS!$B$2:$BC$313,54,0)</f>
        <v>0</v>
      </c>
    </row>
    <row r="79" customFormat="false" ht="12.8" hidden="false" customHeight="false" outlineLevel="0" collapsed="false">
      <c r="A79" s="0" t="n">
        <v>8</v>
      </c>
      <c r="B79" s="0" t="s">
        <v>166</v>
      </c>
      <c r="C79" s="0" t="str">
        <f aca="false">IF(F79=999,"onbekend",IF(F79=998,"water",IF(F79&lt;207,"veen",IF(F79&lt;328,"zand",IF(F79&lt;423,"klei","leem")))))</f>
        <v>zand</v>
      </c>
      <c r="D79" s="0" t="s">
        <v>167</v>
      </c>
      <c r="E79" s="9" t="n">
        <v>3004</v>
      </c>
      <c r="F79" s="0" t="n">
        <v>312</v>
      </c>
      <c r="G79" s="0" t="n">
        <f aca="false">VLOOKUP($F79,BOFEK_CLUSTERS!$B$2:$AZ$313,50,0)</f>
        <v>0.1912</v>
      </c>
      <c r="H79" s="0" t="n">
        <f aca="false">VLOOKUP($F79,BOFEK_CLUSTERS!$B$2:$AZ$313,51,0)</f>
        <v>0.34</v>
      </c>
      <c r="I79" s="0" t="n">
        <f aca="false">IF(C79="veen",1,0)</f>
        <v>0</v>
      </c>
      <c r="J79" s="0" t="n">
        <f aca="false">VLOOKUP($F79,BOFEK_CLUSTERS!$B$2:$BA$313,52,0)</f>
        <v>0.02</v>
      </c>
      <c r="K79" s="0" t="n">
        <v>1.2</v>
      </c>
      <c r="L79" s="2" t="n">
        <f aca="false">VLOOKUP($F79,BOFEK_CLUSTERS!$B$2:$BC$313,54,0)</f>
        <v>0</v>
      </c>
    </row>
    <row r="80" customFormat="false" ht="12.8" hidden="false" customHeight="false" outlineLevel="0" collapsed="false">
      <c r="A80" s="0" t="n">
        <v>9</v>
      </c>
      <c r="B80" s="0" t="s">
        <v>168</v>
      </c>
      <c r="C80" s="0" t="str">
        <f aca="false">IF(F80=999,"onbekend",IF(F80=998,"water",IF(F80&lt;207,"veen",IF(F80&lt;328,"zand",IF(F80&lt;423,"klei","leem")))))</f>
        <v>zand</v>
      </c>
      <c r="D80" s="0" t="s">
        <v>169</v>
      </c>
      <c r="E80" s="9" t="n">
        <v>3004</v>
      </c>
      <c r="F80" s="0" t="n">
        <v>312</v>
      </c>
      <c r="G80" s="0" t="n">
        <f aca="false">VLOOKUP($F80,BOFEK_CLUSTERS!$B$2:$AZ$313,50,0)</f>
        <v>0.1912</v>
      </c>
      <c r="H80" s="0" t="n">
        <f aca="false">VLOOKUP($F80,BOFEK_CLUSTERS!$B$2:$AZ$313,51,0)</f>
        <v>0.34</v>
      </c>
      <c r="I80" s="0" t="n">
        <f aca="false">IF(C80="veen",1,0)</f>
        <v>0</v>
      </c>
      <c r="J80" s="0" t="n">
        <f aca="false">VLOOKUP($F80,BOFEK_CLUSTERS!$B$2:$BA$313,52,0)</f>
        <v>0.02</v>
      </c>
      <c r="K80" s="0" t="n">
        <v>1.2</v>
      </c>
      <c r="L80" s="2" t="n">
        <f aca="false">VLOOKUP($F80,BOFEK_CLUSTERS!$B$2:$BC$313,54,0)</f>
        <v>0</v>
      </c>
    </row>
    <row r="81" customFormat="false" ht="12.8" hidden="false" customHeight="false" outlineLevel="0" collapsed="false">
      <c r="A81" s="0" t="n">
        <v>32</v>
      </c>
      <c r="B81" s="0" t="s">
        <v>170</v>
      </c>
      <c r="C81" s="0" t="str">
        <f aca="false">IF(F81=999,"onbekend",IF(F81=998,"water",IF(F81&lt;207,"veen",IF(F81&lt;328,"zand",IF(F81&lt;423,"klei","leem")))))</f>
        <v>zand</v>
      </c>
      <c r="D81" s="0" t="s">
        <v>171</v>
      </c>
      <c r="E81" s="8" t="n">
        <v>3004</v>
      </c>
      <c r="F81" s="0" t="n">
        <v>312</v>
      </c>
      <c r="G81" s="0" t="n">
        <f aca="false">VLOOKUP($F81,BOFEK_CLUSTERS!$B$2:$AZ$313,50,0)</f>
        <v>0.1912</v>
      </c>
      <c r="H81" s="0" t="n">
        <f aca="false">VLOOKUP($F81,BOFEK_CLUSTERS!$B$2:$AZ$313,51,0)</f>
        <v>0.34</v>
      </c>
      <c r="I81" s="0" t="n">
        <f aca="false">IF(C81="veen",1,0)</f>
        <v>0</v>
      </c>
      <c r="J81" s="0" t="n">
        <f aca="false">VLOOKUP($F81,BOFEK_CLUSTERS!$B$2:$BA$313,52,0)</f>
        <v>0.02</v>
      </c>
      <c r="K81" s="0" t="n">
        <v>1.2</v>
      </c>
      <c r="L81" s="2" t="n">
        <f aca="false">VLOOKUP($F81,BOFEK_CLUSTERS!$B$2:$BC$313,54,0)</f>
        <v>0</v>
      </c>
    </row>
    <row r="82" customFormat="false" ht="12.8" hidden="false" customHeight="false" outlineLevel="0" collapsed="false">
      <c r="A82" s="0" t="n">
        <v>168</v>
      </c>
      <c r="B82" s="0" t="s">
        <v>172</v>
      </c>
      <c r="C82" s="0" t="str">
        <f aca="false">IF(F82=999,"onbekend",IF(F82=998,"water",IF(F82&lt;207,"veen",IF(F82&lt;328,"zand",IF(F82&lt;423,"klei","leem")))))</f>
        <v>zand</v>
      </c>
      <c r="D82" s="0" t="s">
        <v>173</v>
      </c>
      <c r="E82" s="6" t="n">
        <v>3021</v>
      </c>
      <c r="F82" s="0" t="n">
        <v>312</v>
      </c>
      <c r="G82" s="0" t="n">
        <f aca="false">VLOOKUP($F82,BOFEK_CLUSTERS!$B$2:$AZ$313,50,0)</f>
        <v>0.1912</v>
      </c>
      <c r="H82" s="0" t="n">
        <f aca="false">VLOOKUP($F82,BOFEK_CLUSTERS!$B$2:$AZ$313,51,0)</f>
        <v>0.34</v>
      </c>
      <c r="I82" s="0" t="n">
        <f aca="false">IF(C82="veen",1,0)</f>
        <v>0</v>
      </c>
      <c r="J82" s="0" t="n">
        <f aca="false">VLOOKUP($F82,BOFEK_CLUSTERS!$B$2:$BA$313,52,0)</f>
        <v>0.02</v>
      </c>
      <c r="K82" s="0" t="n">
        <v>1.2</v>
      </c>
      <c r="L82" s="2" t="n">
        <f aca="false">VLOOKUP($F82,BOFEK_CLUSTERS!$B$2:$BC$313,54,0)</f>
        <v>0</v>
      </c>
    </row>
    <row r="83" customFormat="false" ht="12.8" hidden="false" customHeight="false" outlineLevel="0" collapsed="false">
      <c r="A83" s="0" t="n">
        <v>169</v>
      </c>
      <c r="B83" s="0" t="s">
        <v>174</v>
      </c>
      <c r="C83" s="0" t="str">
        <f aca="false">IF(F83=999,"onbekend",IF(F83=998,"water",IF(F83&lt;207,"veen",IF(F83&lt;328,"zand",IF(F83&lt;423,"klei","leem")))))</f>
        <v>zand</v>
      </c>
      <c r="D83" s="0" t="s">
        <v>175</v>
      </c>
      <c r="E83" s="5" t="n">
        <v>3021</v>
      </c>
      <c r="F83" s="0" t="n">
        <v>312</v>
      </c>
      <c r="G83" s="0" t="n">
        <f aca="false">VLOOKUP($F83,BOFEK_CLUSTERS!$B$2:$AZ$313,50,0)</f>
        <v>0.1912</v>
      </c>
      <c r="H83" s="0" t="n">
        <f aca="false">VLOOKUP($F83,BOFEK_CLUSTERS!$B$2:$AZ$313,51,0)</f>
        <v>0.34</v>
      </c>
      <c r="I83" s="0" t="n">
        <f aca="false">IF(C83="veen",1,0)</f>
        <v>0</v>
      </c>
      <c r="J83" s="0" t="n">
        <f aca="false">VLOOKUP($F83,BOFEK_CLUSTERS!$B$2:$BA$313,52,0)</f>
        <v>0.02</v>
      </c>
      <c r="K83" s="0" t="n">
        <v>1.2</v>
      </c>
      <c r="L83" s="2" t="n">
        <f aca="false">VLOOKUP($F83,BOFEK_CLUSTERS!$B$2:$BC$313,54,0)</f>
        <v>0</v>
      </c>
    </row>
    <row r="84" customFormat="false" ht="12.8" hidden="false" customHeight="false" outlineLevel="0" collapsed="false">
      <c r="A84" s="0" t="n">
        <v>173</v>
      </c>
      <c r="B84" s="0" t="s">
        <v>176</v>
      </c>
      <c r="C84" s="0" t="str">
        <f aca="false">IF(F84=999,"onbekend",IF(F84=998,"water",IF(F84&lt;207,"veen",IF(F84&lt;328,"zand",IF(F84&lt;423,"klei","leem")))))</f>
        <v>zand</v>
      </c>
      <c r="D84" s="0" t="s">
        <v>177</v>
      </c>
      <c r="E84" s="6" t="n">
        <v>3004</v>
      </c>
      <c r="F84" s="0" t="n">
        <v>312</v>
      </c>
      <c r="G84" s="0" t="n">
        <f aca="false">VLOOKUP($F84,BOFEK_CLUSTERS!$B$2:$AZ$313,50,0)</f>
        <v>0.1912</v>
      </c>
      <c r="H84" s="0" t="n">
        <f aca="false">VLOOKUP($F84,BOFEK_CLUSTERS!$B$2:$AZ$313,51,0)</f>
        <v>0.34</v>
      </c>
      <c r="I84" s="0" t="n">
        <f aca="false">IF(C84="veen",1,0)</f>
        <v>0</v>
      </c>
      <c r="J84" s="0" t="n">
        <f aca="false">VLOOKUP($F84,BOFEK_CLUSTERS!$B$2:$BA$313,52,0)</f>
        <v>0.02</v>
      </c>
      <c r="K84" s="0" t="n">
        <v>1.2</v>
      </c>
      <c r="L84" s="2" t="n">
        <f aca="false">VLOOKUP($F84,BOFEK_CLUSTERS!$B$2:$BC$313,54,0)</f>
        <v>0</v>
      </c>
    </row>
    <row r="85" customFormat="false" ht="12.8" hidden="false" customHeight="false" outlineLevel="0" collapsed="false">
      <c r="A85" s="0" t="n">
        <v>198</v>
      </c>
      <c r="B85" s="0" t="s">
        <v>178</v>
      </c>
      <c r="C85" s="0" t="str">
        <f aca="false">IF(F85=999,"onbekend",IF(F85=998,"water",IF(F85&lt;207,"veen",IF(F85&lt;328,"zand",IF(F85&lt;423,"klei","leem")))))</f>
        <v>zand</v>
      </c>
      <c r="D85" s="0" t="s">
        <v>179</v>
      </c>
      <c r="E85" s="6" t="n">
        <v>3021</v>
      </c>
      <c r="F85" s="0" t="n">
        <v>312</v>
      </c>
      <c r="G85" s="0" t="n">
        <f aca="false">VLOOKUP($F85,BOFEK_CLUSTERS!$B$2:$AZ$313,50,0)</f>
        <v>0.1912</v>
      </c>
      <c r="H85" s="0" t="n">
        <f aca="false">VLOOKUP($F85,BOFEK_CLUSTERS!$B$2:$AZ$313,51,0)</f>
        <v>0.34</v>
      </c>
      <c r="I85" s="0" t="n">
        <f aca="false">IF(C85="veen",1,0)</f>
        <v>0</v>
      </c>
      <c r="J85" s="0" t="n">
        <f aca="false">VLOOKUP($F85,BOFEK_CLUSTERS!$B$2:$BA$313,52,0)</f>
        <v>0.02</v>
      </c>
      <c r="K85" s="0" t="n">
        <v>1.2</v>
      </c>
      <c r="L85" s="2" t="n">
        <f aca="false">VLOOKUP($F85,BOFEK_CLUSTERS!$B$2:$BC$313,54,0)</f>
        <v>0</v>
      </c>
    </row>
    <row r="86" customFormat="false" ht="12.8" hidden="false" customHeight="false" outlineLevel="0" collapsed="false">
      <c r="A86" s="0" t="n">
        <v>201</v>
      </c>
      <c r="B86" s="0" t="s">
        <v>180</v>
      </c>
      <c r="C86" s="0" t="str">
        <f aca="false">IF(F86=999,"onbekend",IF(F86=998,"water",IF(F86&lt;207,"veen",IF(F86&lt;328,"zand",IF(F86&lt;423,"klei","leem")))))</f>
        <v>zand</v>
      </c>
      <c r="D86" s="0" t="s">
        <v>181</v>
      </c>
      <c r="E86" s="6" t="n">
        <v>3021</v>
      </c>
      <c r="F86" s="0" t="n">
        <v>312</v>
      </c>
      <c r="G86" s="0" t="n">
        <f aca="false">VLOOKUP($F86,BOFEK_CLUSTERS!$B$2:$AZ$313,50,0)</f>
        <v>0.1912</v>
      </c>
      <c r="H86" s="0" t="n">
        <f aca="false">VLOOKUP($F86,BOFEK_CLUSTERS!$B$2:$AZ$313,51,0)</f>
        <v>0.34</v>
      </c>
      <c r="I86" s="0" t="n">
        <f aca="false">IF(C86="veen",1,0)</f>
        <v>0</v>
      </c>
      <c r="J86" s="0" t="n">
        <f aca="false">VLOOKUP($F86,BOFEK_CLUSTERS!$B$2:$BA$313,52,0)</f>
        <v>0.02</v>
      </c>
      <c r="K86" s="0" t="n">
        <v>1.2</v>
      </c>
      <c r="L86" s="2" t="n">
        <f aca="false">VLOOKUP($F86,BOFEK_CLUSTERS!$B$2:$BC$313,54,0)</f>
        <v>0</v>
      </c>
    </row>
    <row r="87" customFormat="false" ht="12.8" hidden="false" customHeight="false" outlineLevel="0" collapsed="false">
      <c r="A87" s="0" t="n">
        <v>204</v>
      </c>
      <c r="B87" s="0" t="s">
        <v>182</v>
      </c>
      <c r="C87" s="0" t="str">
        <f aca="false">IF(F87=999,"onbekend",IF(F87=998,"water",IF(F87&lt;207,"veen",IF(F87&lt;328,"zand",IF(F87&lt;423,"klei","leem")))))</f>
        <v>zand</v>
      </c>
      <c r="D87" s="0" t="s">
        <v>183</v>
      </c>
      <c r="E87" s="5" t="n">
        <v>3021</v>
      </c>
      <c r="F87" s="0" t="n">
        <v>312</v>
      </c>
      <c r="G87" s="0" t="n">
        <f aca="false">VLOOKUP($F87,BOFEK_CLUSTERS!$B$2:$AZ$313,50,0)</f>
        <v>0.1912</v>
      </c>
      <c r="H87" s="0" t="n">
        <f aca="false">VLOOKUP($F87,BOFEK_CLUSTERS!$B$2:$AZ$313,51,0)</f>
        <v>0.34</v>
      </c>
      <c r="I87" s="0" t="n">
        <f aca="false">IF(C87="veen",1,0)</f>
        <v>0</v>
      </c>
      <c r="J87" s="0" t="n">
        <f aca="false">VLOOKUP($F87,BOFEK_CLUSTERS!$B$2:$BA$313,52,0)</f>
        <v>0.02</v>
      </c>
      <c r="K87" s="0" t="n">
        <v>1.2</v>
      </c>
      <c r="L87" s="2" t="n">
        <f aca="false">VLOOKUP($F87,BOFEK_CLUSTERS!$B$2:$BC$313,54,0)</f>
        <v>0</v>
      </c>
    </row>
    <row r="88" customFormat="false" ht="12.8" hidden="false" customHeight="false" outlineLevel="0" collapsed="false">
      <c r="A88" s="0" t="n">
        <v>231</v>
      </c>
      <c r="B88" s="0" t="s">
        <v>184</v>
      </c>
      <c r="C88" s="0" t="str">
        <f aca="false">IF(F88=999,"onbekend",IF(F88=998,"water",IF(F88&lt;207,"veen",IF(F88&lt;328,"zand",IF(F88&lt;423,"klei","leem")))))</f>
        <v>zand</v>
      </c>
      <c r="D88" s="0" t="s">
        <v>185</v>
      </c>
      <c r="E88" s="5" t="n">
        <v>3021</v>
      </c>
      <c r="F88" s="0" t="n">
        <v>312</v>
      </c>
      <c r="G88" s="0" t="n">
        <f aca="false">VLOOKUP($F88,BOFEK_CLUSTERS!$B$2:$AZ$313,50,0)</f>
        <v>0.1912</v>
      </c>
      <c r="H88" s="0" t="n">
        <f aca="false">VLOOKUP($F88,BOFEK_CLUSTERS!$B$2:$AZ$313,51,0)</f>
        <v>0.34</v>
      </c>
      <c r="I88" s="0" t="n">
        <f aca="false">IF(C88="veen",1,0)</f>
        <v>0</v>
      </c>
      <c r="J88" s="0" t="n">
        <f aca="false">VLOOKUP($F88,BOFEK_CLUSTERS!$B$2:$BA$313,52,0)</f>
        <v>0.02</v>
      </c>
      <c r="K88" s="0" t="n">
        <v>1.2</v>
      </c>
      <c r="L88" s="2" t="n">
        <f aca="false">VLOOKUP($F88,BOFEK_CLUSTERS!$B$2:$BC$313,54,0)</f>
        <v>0</v>
      </c>
    </row>
    <row r="89" customFormat="false" ht="12.8" hidden="false" customHeight="false" outlineLevel="0" collapsed="false">
      <c r="A89" s="0" t="n">
        <v>301</v>
      </c>
      <c r="B89" s="0" t="s">
        <v>186</v>
      </c>
      <c r="C89" s="0" t="str">
        <f aca="false">IF(F89=999,"onbekend",IF(F89=998,"water",IF(F89&lt;207,"veen",IF(F89&lt;328,"zand",IF(F89&lt;423,"klei","leem")))))</f>
        <v>zand</v>
      </c>
      <c r="D89" s="0" t="s">
        <v>187</v>
      </c>
      <c r="E89" s="6" t="n">
        <v>3021</v>
      </c>
      <c r="F89" s="0" t="n">
        <v>312</v>
      </c>
      <c r="G89" s="0" t="n">
        <f aca="false">VLOOKUP($F89,BOFEK_CLUSTERS!$B$2:$AZ$313,50,0)</f>
        <v>0.1912</v>
      </c>
      <c r="H89" s="0" t="n">
        <f aca="false">VLOOKUP($F89,BOFEK_CLUSTERS!$B$2:$AZ$313,51,0)</f>
        <v>0.34</v>
      </c>
      <c r="I89" s="0" t="n">
        <f aca="false">IF(C89="veen",1,0)</f>
        <v>0</v>
      </c>
      <c r="J89" s="0" t="n">
        <f aca="false">VLOOKUP($F89,BOFEK_CLUSTERS!$B$2:$BA$313,52,0)</f>
        <v>0.02</v>
      </c>
      <c r="K89" s="0" t="n">
        <v>1.2</v>
      </c>
      <c r="L89" s="2" t="n">
        <f aca="false">VLOOKUP($F89,BOFEK_CLUSTERS!$B$2:$BC$313,54,0)</f>
        <v>0</v>
      </c>
    </row>
    <row r="90" customFormat="false" ht="12.8" hidden="false" customHeight="false" outlineLevel="0" collapsed="false">
      <c r="A90" s="0" t="n">
        <v>121</v>
      </c>
      <c r="B90" s="0" t="s">
        <v>188</v>
      </c>
      <c r="C90" s="0" t="str">
        <f aca="false">IF(F90=999,"onbekend",IF(F90=998,"water",IF(F90&lt;207,"veen",IF(F90&lt;328,"zand",IF(F90&lt;423,"klei","leem")))))</f>
        <v>zand</v>
      </c>
      <c r="D90" s="0" t="s">
        <v>189</v>
      </c>
      <c r="E90" s="10" t="n">
        <v>3021</v>
      </c>
      <c r="F90" s="0" t="n">
        <v>313</v>
      </c>
      <c r="G90" s="0" t="n">
        <f aca="false">VLOOKUP($F90,BOFEK_CLUSTERS!$B$2:$AZ$313,50,0)</f>
        <v>0.1924</v>
      </c>
      <c r="H90" s="0" t="n">
        <f aca="false">VLOOKUP($F90,BOFEK_CLUSTERS!$B$2:$AZ$313,51,0)</f>
        <v>0.34</v>
      </c>
      <c r="I90" s="0" t="n">
        <f aca="false">IF(C90="veen",1,0)</f>
        <v>0</v>
      </c>
      <c r="J90" s="0" t="n">
        <f aca="false">VLOOKUP($F90,BOFEK_CLUSTERS!$B$2:$BA$313,52,0)</f>
        <v>0.01</v>
      </c>
      <c r="K90" s="0" t="n">
        <v>1.2</v>
      </c>
      <c r="L90" s="2" t="n">
        <f aca="false">VLOOKUP($F90,BOFEK_CLUSTERS!$B$2:$BC$313,54,0)</f>
        <v>0</v>
      </c>
    </row>
    <row r="91" customFormat="false" ht="12.8" hidden="false" customHeight="false" outlineLevel="0" collapsed="false">
      <c r="A91" s="0" t="n">
        <v>123</v>
      </c>
      <c r="B91" s="0" t="s">
        <v>190</v>
      </c>
      <c r="C91" s="0" t="str">
        <f aca="false">IF(F91=999,"onbekend",IF(F91=998,"water",IF(F91&lt;207,"veen",IF(F91&lt;328,"zand",IF(F91&lt;423,"klei","leem")))))</f>
        <v>zand</v>
      </c>
      <c r="D91" s="0" t="s">
        <v>191</v>
      </c>
      <c r="E91" s="8" t="n">
        <v>3002</v>
      </c>
      <c r="F91" s="0" t="n">
        <v>313</v>
      </c>
      <c r="G91" s="0" t="n">
        <f aca="false">VLOOKUP($F91,BOFEK_CLUSTERS!$B$2:$AZ$313,50,0)</f>
        <v>0.1924</v>
      </c>
      <c r="H91" s="0" t="n">
        <f aca="false">VLOOKUP($F91,BOFEK_CLUSTERS!$B$2:$AZ$313,51,0)</f>
        <v>0.34</v>
      </c>
      <c r="I91" s="0" t="n">
        <f aca="false">IF(C91="veen",1,0)</f>
        <v>0</v>
      </c>
      <c r="J91" s="0" t="n">
        <f aca="false">VLOOKUP($F91,BOFEK_CLUSTERS!$B$2:$BA$313,52,0)</f>
        <v>0.01</v>
      </c>
      <c r="K91" s="0" t="n">
        <v>1.2</v>
      </c>
      <c r="L91" s="2" t="n">
        <f aca="false">VLOOKUP($F91,BOFEK_CLUSTERS!$B$2:$BC$313,54,0)</f>
        <v>0</v>
      </c>
    </row>
    <row r="92" customFormat="false" ht="12.8" hidden="false" customHeight="false" outlineLevel="0" collapsed="false">
      <c r="A92" s="0" t="n">
        <v>184</v>
      </c>
      <c r="B92" s="0" t="s">
        <v>192</v>
      </c>
      <c r="C92" s="0" t="str">
        <f aca="false">IF(F92=999,"onbekend",IF(F92=998,"water",IF(F92&lt;207,"veen",IF(F92&lt;328,"zand",IF(F92&lt;423,"klei","leem")))))</f>
        <v>zand</v>
      </c>
      <c r="D92" s="0" t="s">
        <v>193</v>
      </c>
      <c r="E92" s="6" t="n">
        <v>3004</v>
      </c>
      <c r="F92" s="0" t="n">
        <v>313</v>
      </c>
      <c r="G92" s="0" t="n">
        <f aca="false">VLOOKUP($F92,BOFEK_CLUSTERS!$B$2:$AZ$313,50,0)</f>
        <v>0.1924</v>
      </c>
      <c r="H92" s="0" t="n">
        <f aca="false">VLOOKUP($F92,BOFEK_CLUSTERS!$B$2:$AZ$313,51,0)</f>
        <v>0.34</v>
      </c>
      <c r="I92" s="0" t="n">
        <f aca="false">IF(C92="veen",1,0)</f>
        <v>0</v>
      </c>
      <c r="J92" s="0" t="n">
        <f aca="false">VLOOKUP($F92,BOFEK_CLUSTERS!$B$2:$BA$313,52,0)</f>
        <v>0.01</v>
      </c>
      <c r="K92" s="0" t="n">
        <v>1.2</v>
      </c>
      <c r="L92" s="2" t="n">
        <f aca="false">VLOOKUP($F92,BOFEK_CLUSTERS!$B$2:$BC$313,54,0)</f>
        <v>0</v>
      </c>
    </row>
    <row r="93" customFormat="false" ht="12.8" hidden="false" customHeight="false" outlineLevel="0" collapsed="false">
      <c r="A93" s="0" t="n">
        <v>225</v>
      </c>
      <c r="B93" s="0" t="s">
        <v>194</v>
      </c>
      <c r="C93" s="0" t="str">
        <f aca="false">IF(F93=999,"onbekend",IF(F93=998,"water",IF(F93&lt;207,"veen",IF(F93&lt;328,"zand",IF(F93&lt;423,"klei","leem")))))</f>
        <v>zand</v>
      </c>
      <c r="D93" s="0" t="s">
        <v>195</v>
      </c>
      <c r="E93" s="6" t="n">
        <v>3016</v>
      </c>
      <c r="F93" s="0" t="n">
        <v>313</v>
      </c>
      <c r="G93" s="0" t="n">
        <f aca="false">VLOOKUP($F93,BOFEK_CLUSTERS!$B$2:$AZ$313,50,0)</f>
        <v>0.1924</v>
      </c>
      <c r="H93" s="0" t="n">
        <f aca="false">VLOOKUP($F93,BOFEK_CLUSTERS!$B$2:$AZ$313,51,0)</f>
        <v>0.34</v>
      </c>
      <c r="I93" s="0" t="n">
        <f aca="false">IF(C93="veen",1,0)</f>
        <v>0</v>
      </c>
      <c r="J93" s="0" t="n">
        <f aca="false">VLOOKUP($F93,BOFEK_CLUSTERS!$B$2:$BA$313,52,0)</f>
        <v>0.01</v>
      </c>
      <c r="K93" s="0" t="n">
        <v>1.2</v>
      </c>
      <c r="L93" s="2" t="n">
        <f aca="false">VLOOKUP($F93,BOFEK_CLUSTERS!$B$2:$BC$313,54,0)</f>
        <v>0</v>
      </c>
    </row>
    <row r="94" customFormat="false" ht="12.8" hidden="false" customHeight="false" outlineLevel="0" collapsed="false">
      <c r="A94" s="0" t="n">
        <v>54</v>
      </c>
      <c r="B94" s="0" t="s">
        <v>196</v>
      </c>
      <c r="C94" s="0" t="str">
        <f aca="false">IF(F94=999,"onbekend",IF(F94=998,"water",IF(F94&lt;207,"veen",IF(F94&lt;328,"zand",IF(F94&lt;423,"klei","leem")))))</f>
        <v>zand</v>
      </c>
      <c r="D94" s="0" t="s">
        <v>197</v>
      </c>
      <c r="E94" s="8" t="n">
        <v>3002</v>
      </c>
      <c r="F94" s="0" t="n">
        <v>316</v>
      </c>
      <c r="G94" s="0" t="n">
        <f aca="false">VLOOKUP($F94,BOFEK_CLUSTERS!$B$2:$AZ$313,50,0)</f>
        <v>0.1514</v>
      </c>
      <c r="H94" s="0" t="n">
        <f aca="false">VLOOKUP($F94,BOFEK_CLUSTERS!$B$2:$AZ$313,51,0)</f>
        <v>0.34</v>
      </c>
      <c r="I94" s="0" t="n">
        <f aca="false">IF(C94="veen",1,0)</f>
        <v>0</v>
      </c>
      <c r="J94" s="0" t="n">
        <f aca="false">VLOOKUP($F94,BOFEK_CLUSTERS!$B$2:$BA$313,52,0)</f>
        <v>0.02</v>
      </c>
      <c r="K94" s="0" t="n">
        <v>1.2</v>
      </c>
      <c r="L94" s="2" t="n">
        <f aca="false">VLOOKUP($F94,BOFEK_CLUSTERS!$B$2:$BC$313,54,0)</f>
        <v>0</v>
      </c>
    </row>
    <row r="95" customFormat="false" ht="12.8" hidden="false" customHeight="false" outlineLevel="0" collapsed="false">
      <c r="A95" s="0" t="n">
        <v>55</v>
      </c>
      <c r="B95" s="0" t="s">
        <v>198</v>
      </c>
      <c r="C95" s="0" t="str">
        <f aca="false">IF(F95=999,"onbekend",IF(F95=998,"water",IF(F95&lt;207,"veen",IF(F95&lt;328,"zand",IF(F95&lt;423,"klei","leem")))))</f>
        <v>zand</v>
      </c>
      <c r="D95" s="0" t="s">
        <v>199</v>
      </c>
      <c r="E95" s="8" t="n">
        <v>4010</v>
      </c>
      <c r="F95" s="0" t="n">
        <v>316</v>
      </c>
      <c r="G95" s="0" t="n">
        <f aca="false">VLOOKUP($F95,BOFEK_CLUSTERS!$B$2:$AZ$313,50,0)</f>
        <v>0.1514</v>
      </c>
      <c r="H95" s="0" t="n">
        <f aca="false">VLOOKUP($F95,BOFEK_CLUSTERS!$B$2:$AZ$313,51,0)</f>
        <v>0.34</v>
      </c>
      <c r="I95" s="0" t="n">
        <f aca="false">IF(C95="veen",1,0)</f>
        <v>0</v>
      </c>
      <c r="J95" s="0" t="n">
        <f aca="false">VLOOKUP($F95,BOFEK_CLUSTERS!$B$2:$BA$313,52,0)</f>
        <v>0.02</v>
      </c>
      <c r="K95" s="0" t="n">
        <v>1.2</v>
      </c>
      <c r="L95" s="2" t="n">
        <f aca="false">VLOOKUP($F95,BOFEK_CLUSTERS!$B$2:$BC$313,54,0)</f>
        <v>0</v>
      </c>
    </row>
    <row r="96" customFormat="false" ht="12.8" hidden="false" customHeight="false" outlineLevel="0" collapsed="false">
      <c r="A96" s="0" t="n">
        <v>192</v>
      </c>
      <c r="B96" s="0" t="s">
        <v>200</v>
      </c>
      <c r="C96" s="0" t="str">
        <f aca="false">IF(F96=999,"onbekend",IF(F96=998,"water",IF(F96&lt;207,"veen",IF(F96&lt;328,"zand",IF(F96&lt;423,"klei","leem")))))</f>
        <v>zand</v>
      </c>
      <c r="D96" s="0" t="s">
        <v>201</v>
      </c>
      <c r="E96" s="6" t="n">
        <v>3005</v>
      </c>
      <c r="F96" s="0" t="n">
        <v>317</v>
      </c>
      <c r="G96" s="0" t="n">
        <f aca="false">VLOOKUP($F96,BOFEK_CLUSTERS!$B$2:$AZ$313,50,0)</f>
        <v>0.174</v>
      </c>
      <c r="H96" s="0" t="n">
        <f aca="false">VLOOKUP($F96,BOFEK_CLUSTERS!$B$2:$AZ$313,51,0)</f>
        <v>0.36</v>
      </c>
      <c r="I96" s="0" t="n">
        <f aca="false">IF(C96="veen",1,0)</f>
        <v>0</v>
      </c>
      <c r="J96" s="0" t="n">
        <f aca="false">VLOOKUP($F96,BOFEK_CLUSTERS!$B$2:$BA$313,52,0)</f>
        <v>0.04</v>
      </c>
      <c r="K96" s="0" t="n">
        <v>1.2</v>
      </c>
      <c r="L96" s="2" t="n">
        <f aca="false">VLOOKUP($F96,BOFEK_CLUSTERS!$B$2:$BC$313,54,0)</f>
        <v>0</v>
      </c>
    </row>
    <row r="97" customFormat="false" ht="12.8" hidden="false" customHeight="false" outlineLevel="0" collapsed="false">
      <c r="A97" s="0" t="n">
        <v>234</v>
      </c>
      <c r="B97" s="0" t="s">
        <v>202</v>
      </c>
      <c r="C97" s="0" t="str">
        <f aca="false">IF(F97=999,"onbekend",IF(F97=998,"water",IF(F97&lt;207,"veen",IF(F97&lt;328,"zand",IF(F97&lt;423,"klei","leem")))))</f>
        <v>zand</v>
      </c>
      <c r="D97" s="0" t="s">
        <v>203</v>
      </c>
      <c r="E97" s="6" t="n">
        <v>3005</v>
      </c>
      <c r="F97" s="0" t="n">
        <v>317</v>
      </c>
      <c r="G97" s="0" t="n">
        <f aca="false">VLOOKUP($F97,BOFEK_CLUSTERS!$B$2:$AZ$313,50,0)</f>
        <v>0.174</v>
      </c>
      <c r="H97" s="0" t="n">
        <f aca="false">VLOOKUP($F97,BOFEK_CLUSTERS!$B$2:$AZ$313,51,0)</f>
        <v>0.36</v>
      </c>
      <c r="I97" s="0" t="n">
        <f aca="false">IF(C97="veen",1,0)</f>
        <v>0</v>
      </c>
      <c r="J97" s="0" t="n">
        <f aca="false">VLOOKUP($F97,BOFEK_CLUSTERS!$B$2:$BA$313,52,0)</f>
        <v>0.04</v>
      </c>
      <c r="K97" s="0" t="n">
        <v>1.2</v>
      </c>
      <c r="L97" s="2" t="n">
        <f aca="false">VLOOKUP($F97,BOFEK_CLUSTERS!$B$2:$BC$313,54,0)</f>
        <v>0</v>
      </c>
    </row>
    <row r="98" customFormat="false" ht="12.8" hidden="false" customHeight="false" outlineLevel="0" collapsed="false">
      <c r="A98" s="0" t="n">
        <v>300</v>
      </c>
      <c r="B98" s="0" t="s">
        <v>204</v>
      </c>
      <c r="C98" s="0" t="str">
        <f aca="false">IF(F98=999,"onbekend",IF(F98=998,"water",IF(F98&lt;207,"veen",IF(F98&lt;328,"zand",IF(F98&lt;423,"klei","leem")))))</f>
        <v>zand</v>
      </c>
      <c r="D98" s="0" t="s">
        <v>205</v>
      </c>
      <c r="E98" s="6" t="n">
        <v>3005</v>
      </c>
      <c r="F98" s="0" t="n">
        <v>317</v>
      </c>
      <c r="G98" s="0" t="n">
        <f aca="false">VLOOKUP($F98,BOFEK_CLUSTERS!$B$2:$AZ$313,50,0)</f>
        <v>0.174</v>
      </c>
      <c r="H98" s="0" t="n">
        <f aca="false">VLOOKUP($F98,BOFEK_CLUSTERS!$B$2:$AZ$313,51,0)</f>
        <v>0.36</v>
      </c>
      <c r="I98" s="0" t="n">
        <f aca="false">IF(C98="veen",1,0)</f>
        <v>0</v>
      </c>
      <c r="J98" s="0" t="n">
        <f aca="false">VLOOKUP($F98,BOFEK_CLUSTERS!$B$2:$BA$313,52,0)</f>
        <v>0.04</v>
      </c>
      <c r="K98" s="0" t="n">
        <v>1.2</v>
      </c>
      <c r="L98" s="2" t="n">
        <f aca="false">VLOOKUP($F98,BOFEK_CLUSTERS!$B$2:$BC$313,54,0)</f>
        <v>0</v>
      </c>
    </row>
    <row r="99" customFormat="false" ht="12.8" hidden="false" customHeight="false" outlineLevel="0" collapsed="false">
      <c r="A99" s="0" t="n">
        <v>228</v>
      </c>
      <c r="B99" s="0" t="s">
        <v>206</v>
      </c>
      <c r="C99" s="0" t="str">
        <f aca="false">IF(F99=999,"onbekend",IF(F99=998,"water",IF(F99&lt;207,"veen",IF(F99&lt;328,"zand",IF(F99&lt;423,"klei","leem")))))</f>
        <v>zand</v>
      </c>
      <c r="D99" s="0" t="s">
        <v>207</v>
      </c>
      <c r="E99" s="6" t="n">
        <v>3004</v>
      </c>
      <c r="F99" s="0" t="n">
        <v>319</v>
      </c>
      <c r="G99" s="0" t="n">
        <f aca="false">VLOOKUP($F99,BOFEK_CLUSTERS!$B$2:$AZ$313,50,0)</f>
        <v>0.2057</v>
      </c>
      <c r="H99" s="0" t="n">
        <f aca="false">VLOOKUP($F99,BOFEK_CLUSTERS!$B$2:$AZ$313,51,0)</f>
        <v>0.33</v>
      </c>
      <c r="I99" s="0" t="n">
        <f aca="false">IF(C99="veen",1,0)</f>
        <v>0</v>
      </c>
      <c r="J99" s="0" t="n">
        <f aca="false">VLOOKUP($F99,BOFEK_CLUSTERS!$B$2:$BA$313,52,0)</f>
        <v>0.02</v>
      </c>
      <c r="K99" s="0" t="n">
        <v>1.2</v>
      </c>
      <c r="L99" s="2" t="n">
        <f aca="false">VLOOKUP($F99,BOFEK_CLUSTERS!$B$2:$BC$313,54,0)</f>
        <v>0</v>
      </c>
    </row>
    <row r="100" customFormat="false" ht="12.8" hidden="false" customHeight="false" outlineLevel="0" collapsed="false">
      <c r="A100" s="0" t="n">
        <v>33</v>
      </c>
      <c r="B100" s="0" t="s">
        <v>208</v>
      </c>
      <c r="C100" s="0" t="str">
        <f aca="false">IF(F100=999,"onbekend",IF(F100=998,"water",IF(F100&lt;207,"veen",IF(F100&lt;328,"zand",IF(F100&lt;423,"klei","leem")))))</f>
        <v>zand</v>
      </c>
      <c r="D100" s="0" t="s">
        <v>209</v>
      </c>
      <c r="E100" s="8" t="n">
        <v>3003</v>
      </c>
      <c r="F100" s="0" t="n">
        <v>320</v>
      </c>
      <c r="G100" s="0" t="n">
        <f aca="false">VLOOKUP($F100,BOFEK_CLUSTERS!$B$2:$AZ$313,50,0)</f>
        <v>0.205</v>
      </c>
      <c r="H100" s="0" t="n">
        <f aca="false">VLOOKUP($F100,BOFEK_CLUSTERS!$B$2:$AZ$313,51,0)</f>
        <v>0.2</v>
      </c>
      <c r="I100" s="0" t="n">
        <f aca="false">IF(C100="veen",1,0)</f>
        <v>0</v>
      </c>
      <c r="J100" s="0" t="n">
        <f aca="false">VLOOKUP($F100,BOFEK_CLUSTERS!$B$2:$BA$313,52,0)</f>
        <v>0.02</v>
      </c>
      <c r="K100" s="0" t="n">
        <v>1.2</v>
      </c>
      <c r="L100" s="2" t="n">
        <f aca="false">VLOOKUP($F100,BOFEK_CLUSTERS!$B$2:$BC$313,54,0)</f>
        <v>0</v>
      </c>
    </row>
    <row r="101" customFormat="false" ht="12.8" hidden="false" customHeight="false" outlineLevel="0" collapsed="false">
      <c r="A101" s="0" t="n">
        <v>128</v>
      </c>
      <c r="B101" s="0" t="s">
        <v>210</v>
      </c>
      <c r="C101" s="0" t="str">
        <f aca="false">IF(F101=999,"onbekend",IF(F101=998,"water",IF(F101&lt;207,"veen",IF(F101&lt;328,"zand",IF(F101&lt;423,"klei","leem")))))</f>
        <v>zand</v>
      </c>
      <c r="D101" s="0" t="s">
        <v>211</v>
      </c>
      <c r="E101" s="8" t="n">
        <v>3006</v>
      </c>
      <c r="F101" s="0" t="n">
        <v>320</v>
      </c>
      <c r="G101" s="0" t="n">
        <f aca="false">VLOOKUP($F101,BOFEK_CLUSTERS!$B$2:$AZ$313,50,0)</f>
        <v>0.205</v>
      </c>
      <c r="H101" s="0" t="n">
        <f aca="false">VLOOKUP($F101,BOFEK_CLUSTERS!$B$2:$AZ$313,51,0)</f>
        <v>0.2</v>
      </c>
      <c r="I101" s="0" t="n">
        <f aca="false">IF(C101="veen",1,0)</f>
        <v>0</v>
      </c>
      <c r="J101" s="0" t="n">
        <f aca="false">VLOOKUP($F101,BOFEK_CLUSTERS!$B$2:$BA$313,52,0)</f>
        <v>0.02</v>
      </c>
      <c r="K101" s="0" t="n">
        <v>1.2</v>
      </c>
      <c r="L101" s="2" t="n">
        <f aca="false">VLOOKUP($F101,BOFEK_CLUSTERS!$B$2:$BC$313,54,0)</f>
        <v>0</v>
      </c>
    </row>
    <row r="102" customFormat="false" ht="12.8" hidden="false" customHeight="false" outlineLevel="0" collapsed="false">
      <c r="A102" s="0" t="n">
        <v>138</v>
      </c>
      <c r="B102" s="0" t="s">
        <v>212</v>
      </c>
      <c r="C102" s="0" t="str">
        <f aca="false">IF(F102=999,"onbekend",IF(F102=998,"water",IF(F102&lt;207,"veen",IF(F102&lt;328,"zand",IF(F102&lt;423,"klei","leem")))))</f>
        <v>zand</v>
      </c>
      <c r="D102" s="0" t="s">
        <v>213</v>
      </c>
      <c r="E102" s="6" t="n">
        <v>3003</v>
      </c>
      <c r="F102" s="0" t="n">
        <v>320</v>
      </c>
      <c r="G102" s="0" t="n">
        <f aca="false">VLOOKUP($F102,BOFEK_CLUSTERS!$B$2:$AZ$313,50,0)</f>
        <v>0.205</v>
      </c>
      <c r="H102" s="0" t="n">
        <f aca="false">VLOOKUP($F102,BOFEK_CLUSTERS!$B$2:$AZ$313,51,0)</f>
        <v>0.2</v>
      </c>
      <c r="I102" s="0" t="n">
        <f aca="false">IF(C102="veen",1,0)</f>
        <v>0</v>
      </c>
      <c r="J102" s="0" t="n">
        <f aca="false">VLOOKUP($F102,BOFEK_CLUSTERS!$B$2:$BA$313,52,0)</f>
        <v>0.02</v>
      </c>
      <c r="K102" s="0" t="n">
        <v>1.2</v>
      </c>
      <c r="L102" s="2" t="n">
        <f aca="false">VLOOKUP($F102,BOFEK_CLUSTERS!$B$2:$BC$313,54,0)</f>
        <v>0</v>
      </c>
    </row>
    <row r="103" customFormat="false" ht="12.8" hidden="false" customHeight="false" outlineLevel="0" collapsed="false">
      <c r="A103" s="0" t="n">
        <v>140</v>
      </c>
      <c r="B103" s="0" t="s">
        <v>214</v>
      </c>
      <c r="C103" s="0" t="str">
        <f aca="false">IF(F103=999,"onbekend",IF(F103=998,"water",IF(F103&lt;207,"veen",IF(F103&lt;328,"zand",IF(F103&lt;423,"klei","leem")))))</f>
        <v>zand</v>
      </c>
      <c r="D103" s="0" t="s">
        <v>215</v>
      </c>
      <c r="E103" s="6" t="n">
        <v>3006</v>
      </c>
      <c r="F103" s="0" t="n">
        <v>320</v>
      </c>
      <c r="G103" s="0" t="n">
        <f aca="false">VLOOKUP($F103,BOFEK_CLUSTERS!$B$2:$AZ$313,50,0)</f>
        <v>0.205</v>
      </c>
      <c r="H103" s="0" t="n">
        <f aca="false">VLOOKUP($F103,BOFEK_CLUSTERS!$B$2:$AZ$313,51,0)</f>
        <v>0.2</v>
      </c>
      <c r="I103" s="0" t="n">
        <f aca="false">IF(C103="veen",1,0)</f>
        <v>0</v>
      </c>
      <c r="J103" s="0" t="n">
        <f aca="false">VLOOKUP($F103,BOFEK_CLUSTERS!$B$2:$BA$313,52,0)</f>
        <v>0.02</v>
      </c>
      <c r="K103" s="0" t="n">
        <v>1.2</v>
      </c>
      <c r="L103" s="2" t="n">
        <f aca="false">VLOOKUP($F103,BOFEK_CLUSTERS!$B$2:$BC$313,54,0)</f>
        <v>0</v>
      </c>
    </row>
    <row r="104" customFormat="false" ht="12.8" hidden="false" customHeight="false" outlineLevel="0" collapsed="false">
      <c r="A104" s="0" t="n">
        <v>170</v>
      </c>
      <c r="B104" s="0" t="s">
        <v>216</v>
      </c>
      <c r="C104" s="0" t="str">
        <f aca="false">IF(F104=999,"onbekend",IF(F104=998,"water",IF(F104&lt;207,"veen",IF(F104&lt;328,"zand",IF(F104&lt;423,"klei","leem")))))</f>
        <v>zand</v>
      </c>
      <c r="D104" s="0" t="s">
        <v>217</v>
      </c>
      <c r="E104" s="6" t="n">
        <v>3003</v>
      </c>
      <c r="F104" s="0" t="n">
        <v>320</v>
      </c>
      <c r="G104" s="0" t="n">
        <f aca="false">VLOOKUP($F104,BOFEK_CLUSTERS!$B$2:$AZ$313,50,0)</f>
        <v>0.205</v>
      </c>
      <c r="H104" s="0" t="n">
        <f aca="false">VLOOKUP($F104,BOFEK_CLUSTERS!$B$2:$AZ$313,51,0)</f>
        <v>0.2</v>
      </c>
      <c r="I104" s="0" t="n">
        <f aca="false">IF(C104="veen",1,0)</f>
        <v>0</v>
      </c>
      <c r="J104" s="0" t="n">
        <f aca="false">VLOOKUP($F104,BOFEK_CLUSTERS!$B$2:$BA$313,52,0)</f>
        <v>0.02</v>
      </c>
      <c r="K104" s="0" t="n">
        <v>1.2</v>
      </c>
      <c r="L104" s="2" t="n">
        <f aca="false">VLOOKUP($F104,BOFEK_CLUSTERS!$B$2:$BC$313,54,0)</f>
        <v>0</v>
      </c>
    </row>
    <row r="105" customFormat="false" ht="12.8" hidden="false" customHeight="false" outlineLevel="0" collapsed="false">
      <c r="A105" s="0" t="n">
        <v>174</v>
      </c>
      <c r="B105" s="0" t="s">
        <v>218</v>
      </c>
      <c r="C105" s="0" t="str">
        <f aca="false">IF(F105=999,"onbekend",IF(F105=998,"water",IF(F105&lt;207,"veen",IF(F105&lt;328,"zand",IF(F105&lt;423,"klei","leem")))))</f>
        <v>zand</v>
      </c>
      <c r="D105" s="0" t="s">
        <v>219</v>
      </c>
      <c r="E105" s="6" t="n">
        <v>3006</v>
      </c>
      <c r="F105" s="0" t="n">
        <v>320</v>
      </c>
      <c r="G105" s="0" t="n">
        <f aca="false">VLOOKUP($F105,BOFEK_CLUSTERS!$B$2:$AZ$313,50,0)</f>
        <v>0.205</v>
      </c>
      <c r="H105" s="0" t="n">
        <f aca="false">VLOOKUP($F105,BOFEK_CLUSTERS!$B$2:$AZ$313,51,0)</f>
        <v>0.2</v>
      </c>
      <c r="I105" s="0" t="n">
        <f aca="false">IF(C105="veen",1,0)</f>
        <v>0</v>
      </c>
      <c r="J105" s="0" t="n">
        <f aca="false">VLOOKUP($F105,BOFEK_CLUSTERS!$B$2:$BA$313,52,0)</f>
        <v>0.02</v>
      </c>
      <c r="K105" s="0" t="n">
        <v>1.2</v>
      </c>
      <c r="L105" s="2" t="n">
        <f aca="false">VLOOKUP($F105,BOFEK_CLUSTERS!$B$2:$BC$313,54,0)</f>
        <v>0</v>
      </c>
    </row>
    <row r="106" customFormat="false" ht="12.8" hidden="false" customHeight="false" outlineLevel="0" collapsed="false">
      <c r="A106" s="0" t="n">
        <v>180</v>
      </c>
      <c r="B106" s="0" t="s">
        <v>220</v>
      </c>
      <c r="C106" s="0" t="str">
        <f aca="false">IF(F106=999,"onbekend",IF(F106=998,"water",IF(F106&lt;207,"veen",IF(F106&lt;328,"zand",IF(F106&lt;423,"klei","leem")))))</f>
        <v>zand</v>
      </c>
      <c r="D106" s="0" t="s">
        <v>221</v>
      </c>
      <c r="E106" s="6" t="n">
        <v>3003</v>
      </c>
      <c r="F106" s="0" t="n">
        <v>320</v>
      </c>
      <c r="G106" s="0" t="n">
        <f aca="false">VLOOKUP($F106,BOFEK_CLUSTERS!$B$2:$AZ$313,50,0)</f>
        <v>0.205</v>
      </c>
      <c r="H106" s="0" t="n">
        <f aca="false">VLOOKUP($F106,BOFEK_CLUSTERS!$B$2:$AZ$313,51,0)</f>
        <v>0.2</v>
      </c>
      <c r="I106" s="0" t="n">
        <f aca="false">IF(C106="veen",1,0)</f>
        <v>0</v>
      </c>
      <c r="J106" s="0" t="n">
        <f aca="false">VLOOKUP($F106,BOFEK_CLUSTERS!$B$2:$BA$313,52,0)</f>
        <v>0.02</v>
      </c>
      <c r="K106" s="0" t="n">
        <v>1.2</v>
      </c>
      <c r="L106" s="2" t="n">
        <f aca="false">VLOOKUP($F106,BOFEK_CLUSTERS!$B$2:$BC$313,54,0)</f>
        <v>0</v>
      </c>
    </row>
    <row r="107" customFormat="false" ht="12.8" hidden="false" customHeight="false" outlineLevel="0" collapsed="false">
      <c r="A107" s="0" t="n">
        <v>185</v>
      </c>
      <c r="B107" s="0" t="s">
        <v>222</v>
      </c>
      <c r="C107" s="0" t="str">
        <f aca="false">IF(F107=999,"onbekend",IF(F107=998,"water",IF(F107&lt;207,"veen",IF(F107&lt;328,"zand",IF(F107&lt;423,"klei","leem")))))</f>
        <v>zand</v>
      </c>
      <c r="D107" s="0" t="s">
        <v>223</v>
      </c>
      <c r="E107" s="6" t="n">
        <v>3006</v>
      </c>
      <c r="F107" s="0" t="n">
        <v>320</v>
      </c>
      <c r="G107" s="0" t="n">
        <f aca="false">VLOOKUP($F107,BOFEK_CLUSTERS!$B$2:$AZ$313,50,0)</f>
        <v>0.205</v>
      </c>
      <c r="H107" s="0" t="n">
        <f aca="false">VLOOKUP($F107,BOFEK_CLUSTERS!$B$2:$AZ$313,51,0)</f>
        <v>0.2</v>
      </c>
      <c r="I107" s="0" t="n">
        <f aca="false">IF(C107="veen",1,0)</f>
        <v>0</v>
      </c>
      <c r="J107" s="0" t="n">
        <f aca="false">VLOOKUP($F107,BOFEK_CLUSTERS!$B$2:$BA$313,52,0)</f>
        <v>0.02</v>
      </c>
      <c r="K107" s="0" t="n">
        <v>1.2</v>
      </c>
      <c r="L107" s="2" t="n">
        <f aca="false">VLOOKUP($F107,BOFEK_CLUSTERS!$B$2:$BC$313,54,0)</f>
        <v>0</v>
      </c>
    </row>
    <row r="108" customFormat="false" ht="12.8" hidden="false" customHeight="false" outlineLevel="0" collapsed="false">
      <c r="A108" s="0" t="n">
        <v>202</v>
      </c>
      <c r="B108" s="0" t="s">
        <v>224</v>
      </c>
      <c r="C108" s="0" t="str">
        <f aca="false">IF(F108=999,"onbekend",IF(F108=998,"water",IF(F108&lt;207,"veen",IF(F108&lt;328,"zand",IF(F108&lt;423,"klei","leem")))))</f>
        <v>zand</v>
      </c>
      <c r="D108" s="0" t="s">
        <v>225</v>
      </c>
      <c r="E108" s="6" t="n">
        <v>3006</v>
      </c>
      <c r="F108" s="0" t="n">
        <v>320</v>
      </c>
      <c r="G108" s="0" t="n">
        <f aca="false">VLOOKUP($F108,BOFEK_CLUSTERS!$B$2:$AZ$313,50,0)</f>
        <v>0.205</v>
      </c>
      <c r="H108" s="0" t="n">
        <f aca="false">VLOOKUP($F108,BOFEK_CLUSTERS!$B$2:$AZ$313,51,0)</f>
        <v>0.2</v>
      </c>
      <c r="I108" s="0" t="n">
        <f aca="false">IF(C108="veen",1,0)</f>
        <v>0</v>
      </c>
      <c r="J108" s="0" t="n">
        <f aca="false">VLOOKUP($F108,BOFEK_CLUSTERS!$B$2:$BA$313,52,0)</f>
        <v>0.02</v>
      </c>
      <c r="K108" s="0" t="n">
        <v>1.2</v>
      </c>
      <c r="L108" s="2" t="n">
        <f aca="false">VLOOKUP($F108,BOFEK_CLUSTERS!$B$2:$BC$313,54,0)</f>
        <v>0</v>
      </c>
    </row>
    <row r="109" customFormat="false" ht="12.8" hidden="false" customHeight="false" outlineLevel="0" collapsed="false">
      <c r="A109" s="0" t="n">
        <v>205</v>
      </c>
      <c r="B109" s="0" t="s">
        <v>226</v>
      </c>
      <c r="C109" s="0" t="str">
        <f aca="false">IF(F109=999,"onbekend",IF(F109=998,"water",IF(F109&lt;207,"veen",IF(F109&lt;328,"zand",IF(F109&lt;423,"klei","leem")))))</f>
        <v>zand</v>
      </c>
      <c r="D109" s="0" t="s">
        <v>227</v>
      </c>
      <c r="E109" s="6" t="n">
        <v>3003</v>
      </c>
      <c r="F109" s="0" t="n">
        <v>320</v>
      </c>
      <c r="G109" s="0" t="n">
        <f aca="false">VLOOKUP($F109,BOFEK_CLUSTERS!$B$2:$AZ$313,50,0)</f>
        <v>0.205</v>
      </c>
      <c r="H109" s="0" t="n">
        <f aca="false">VLOOKUP($F109,BOFEK_CLUSTERS!$B$2:$AZ$313,51,0)</f>
        <v>0.2</v>
      </c>
      <c r="I109" s="0" t="n">
        <f aca="false">IF(C109="veen",1,0)</f>
        <v>0</v>
      </c>
      <c r="J109" s="0" t="n">
        <f aca="false">VLOOKUP($F109,BOFEK_CLUSTERS!$B$2:$BA$313,52,0)</f>
        <v>0.02</v>
      </c>
      <c r="K109" s="0" t="n">
        <v>1.2</v>
      </c>
      <c r="L109" s="2" t="n">
        <f aca="false">VLOOKUP($F109,BOFEK_CLUSTERS!$B$2:$BC$313,54,0)</f>
        <v>0</v>
      </c>
    </row>
    <row r="110" customFormat="false" ht="12.8" hidden="false" customHeight="false" outlineLevel="0" collapsed="false">
      <c r="A110" s="0" t="n">
        <v>226</v>
      </c>
      <c r="B110" s="0" t="s">
        <v>228</v>
      </c>
      <c r="C110" s="0" t="str">
        <f aca="false">IF(F110=999,"onbekend",IF(F110=998,"water",IF(F110&lt;207,"veen",IF(F110&lt;328,"zand",IF(F110&lt;423,"klei","leem")))))</f>
        <v>zand</v>
      </c>
      <c r="D110" s="0" t="s">
        <v>229</v>
      </c>
      <c r="E110" s="8" t="n">
        <v>3017</v>
      </c>
      <c r="F110" s="0" t="n">
        <v>320</v>
      </c>
      <c r="G110" s="0" t="n">
        <f aca="false">VLOOKUP($F110,BOFEK_CLUSTERS!$B$2:$AZ$313,50,0)</f>
        <v>0.205</v>
      </c>
      <c r="H110" s="0" t="n">
        <f aca="false">VLOOKUP($F110,BOFEK_CLUSTERS!$B$2:$AZ$313,51,0)</f>
        <v>0.2</v>
      </c>
      <c r="I110" s="0" t="n">
        <f aca="false">IF(C110="veen",1,0)</f>
        <v>0</v>
      </c>
      <c r="J110" s="0" t="n">
        <f aca="false">VLOOKUP($F110,BOFEK_CLUSTERS!$B$2:$BA$313,52,0)</f>
        <v>0.02</v>
      </c>
      <c r="K110" s="0" t="n">
        <v>1.2</v>
      </c>
      <c r="L110" s="2" t="n">
        <f aca="false">VLOOKUP($F110,BOFEK_CLUSTERS!$B$2:$BC$313,54,0)</f>
        <v>0</v>
      </c>
    </row>
    <row r="111" customFormat="false" ht="12.8" hidden="false" customHeight="false" outlineLevel="0" collapsed="false">
      <c r="A111" s="0" t="n">
        <v>229</v>
      </c>
      <c r="B111" s="0" t="s">
        <v>230</v>
      </c>
      <c r="C111" s="0" t="str">
        <f aca="false">IF(F111=999,"onbekend",IF(F111=998,"water",IF(F111&lt;207,"veen",IF(F111&lt;328,"zand",IF(F111&lt;423,"klei","leem")))))</f>
        <v>zand</v>
      </c>
      <c r="D111" s="0" t="s">
        <v>231</v>
      </c>
      <c r="E111" s="6" t="n">
        <v>3006</v>
      </c>
      <c r="F111" s="0" t="n">
        <v>320</v>
      </c>
      <c r="G111" s="0" t="n">
        <f aca="false">VLOOKUP($F111,BOFEK_CLUSTERS!$B$2:$AZ$313,50,0)</f>
        <v>0.205</v>
      </c>
      <c r="H111" s="0" t="n">
        <f aca="false">VLOOKUP($F111,BOFEK_CLUSTERS!$B$2:$AZ$313,51,0)</f>
        <v>0.2</v>
      </c>
      <c r="I111" s="0" t="n">
        <f aca="false">IF(C111="veen",1,0)</f>
        <v>0</v>
      </c>
      <c r="J111" s="0" t="n">
        <f aca="false">VLOOKUP($F111,BOFEK_CLUSTERS!$B$2:$BA$313,52,0)</f>
        <v>0.02</v>
      </c>
      <c r="K111" s="0" t="n">
        <v>1.2</v>
      </c>
      <c r="L111" s="2" t="n">
        <f aca="false">VLOOKUP($F111,BOFEK_CLUSTERS!$B$2:$BC$313,54,0)</f>
        <v>0</v>
      </c>
    </row>
    <row r="112" customFormat="false" ht="12.8" hidden="false" customHeight="false" outlineLevel="0" collapsed="false">
      <c r="A112" s="0" t="n">
        <v>232</v>
      </c>
      <c r="B112" s="0" t="s">
        <v>232</v>
      </c>
      <c r="C112" s="0" t="str">
        <f aca="false">IF(F112=999,"onbekend",IF(F112=998,"water",IF(F112&lt;207,"veen",IF(F112&lt;328,"zand",IF(F112&lt;423,"klei","leem")))))</f>
        <v>zand</v>
      </c>
      <c r="D112" s="0" t="s">
        <v>233</v>
      </c>
      <c r="E112" s="5" t="n">
        <v>3006</v>
      </c>
      <c r="F112" s="0" t="n">
        <v>320</v>
      </c>
      <c r="G112" s="0" t="n">
        <f aca="false">VLOOKUP($F112,BOFEK_CLUSTERS!$B$2:$AZ$313,50,0)</f>
        <v>0.205</v>
      </c>
      <c r="H112" s="0" t="n">
        <f aca="false">VLOOKUP($F112,BOFEK_CLUSTERS!$B$2:$AZ$313,51,0)</f>
        <v>0.2</v>
      </c>
      <c r="I112" s="0" t="n">
        <f aca="false">IF(C112="veen",1,0)</f>
        <v>0</v>
      </c>
      <c r="J112" s="0" t="n">
        <f aca="false">VLOOKUP($F112,BOFEK_CLUSTERS!$B$2:$BA$313,52,0)</f>
        <v>0.02</v>
      </c>
      <c r="K112" s="0" t="n">
        <v>1.2</v>
      </c>
      <c r="L112" s="2" t="n">
        <f aca="false">VLOOKUP($F112,BOFEK_CLUSTERS!$B$2:$BC$313,54,0)</f>
        <v>0</v>
      </c>
    </row>
    <row r="113" customFormat="false" ht="12.8" hidden="false" customHeight="false" outlineLevel="0" collapsed="false">
      <c r="A113" s="0" t="n">
        <v>193</v>
      </c>
      <c r="B113" s="0" t="s">
        <v>234</v>
      </c>
      <c r="C113" s="0" t="str">
        <f aca="false">IF(F113=999,"onbekend",IF(F113=998,"water",IF(F113&lt;207,"veen",IF(F113&lt;328,"zand",IF(F113&lt;423,"klei","leem")))))</f>
        <v>zand</v>
      </c>
      <c r="D113" s="0" t="s">
        <v>235</v>
      </c>
      <c r="E113" s="6" t="n">
        <v>3006</v>
      </c>
      <c r="F113" s="0" t="n">
        <v>322</v>
      </c>
      <c r="G113" s="0" t="n">
        <f aca="false">VLOOKUP($F113,BOFEK_CLUSTERS!$B$2:$AZ$313,50,0)</f>
        <v>0.4054</v>
      </c>
      <c r="H113" s="0" t="n">
        <f aca="false">VLOOKUP($F113,BOFEK_CLUSTERS!$B$2:$AZ$313,51,0)</f>
        <v>0.2</v>
      </c>
      <c r="I113" s="0" t="n">
        <f aca="false">IF(C113="veen",1,0)</f>
        <v>0</v>
      </c>
      <c r="J113" s="0" t="n">
        <f aca="false">VLOOKUP($F113,BOFEK_CLUSTERS!$B$2:$BA$313,52,0)</f>
        <v>0.02</v>
      </c>
      <c r="K113" s="0" t="n">
        <v>1.2</v>
      </c>
      <c r="L113" s="2" t="n">
        <f aca="false">VLOOKUP($F113,BOFEK_CLUSTERS!$B$2:$BC$313,54,0)</f>
        <v>0</v>
      </c>
    </row>
    <row r="114" customFormat="false" ht="12.8" hidden="false" customHeight="false" outlineLevel="0" collapsed="false">
      <c r="A114" s="0" t="n">
        <v>196</v>
      </c>
      <c r="B114" s="0" t="s">
        <v>236</v>
      </c>
      <c r="C114" s="0" t="str">
        <f aca="false">IF(F114=999,"onbekend",IF(F114=998,"water",IF(F114&lt;207,"veen",IF(F114&lt;328,"zand",IF(F114&lt;423,"klei","leem")))))</f>
        <v>zand</v>
      </c>
      <c r="D114" s="0" t="s">
        <v>237</v>
      </c>
      <c r="E114" s="8" t="n">
        <v>3007</v>
      </c>
      <c r="F114" s="0" t="n">
        <v>322</v>
      </c>
      <c r="G114" s="0" t="n">
        <f aca="false">VLOOKUP($F114,BOFEK_CLUSTERS!$B$2:$AZ$313,50,0)</f>
        <v>0.4054</v>
      </c>
      <c r="H114" s="0" t="n">
        <f aca="false">VLOOKUP($F114,BOFEK_CLUSTERS!$B$2:$AZ$313,51,0)</f>
        <v>0.2</v>
      </c>
      <c r="I114" s="0" t="n">
        <f aca="false">IF(C114="veen",1,0)</f>
        <v>0</v>
      </c>
      <c r="J114" s="0" t="n">
        <f aca="false">VLOOKUP($F114,BOFEK_CLUSTERS!$B$2:$BA$313,52,0)</f>
        <v>0.02</v>
      </c>
      <c r="K114" s="0" t="n">
        <v>1.2</v>
      </c>
      <c r="L114" s="2" t="n">
        <f aca="false">VLOOKUP($F114,BOFEK_CLUSTERS!$B$2:$BC$313,54,0)</f>
        <v>0</v>
      </c>
    </row>
    <row r="115" customFormat="false" ht="12.8" hidden="false" customHeight="false" outlineLevel="0" collapsed="false">
      <c r="A115" s="0" t="n">
        <v>199</v>
      </c>
      <c r="B115" s="0" t="s">
        <v>238</v>
      </c>
      <c r="C115" s="0" t="str">
        <f aca="false">IF(F115=999,"onbekend",IF(F115=998,"water",IF(F115&lt;207,"veen",IF(F115&lt;328,"zand",IF(F115&lt;423,"klei","leem")))))</f>
        <v>zand</v>
      </c>
      <c r="D115" s="0" t="s">
        <v>239</v>
      </c>
      <c r="E115" s="8" t="n">
        <v>3007</v>
      </c>
      <c r="F115" s="0" t="n">
        <v>322</v>
      </c>
      <c r="G115" s="0" t="n">
        <f aca="false">VLOOKUP($F115,BOFEK_CLUSTERS!$B$2:$AZ$313,50,0)</f>
        <v>0.4054</v>
      </c>
      <c r="H115" s="0" t="n">
        <f aca="false">VLOOKUP($F115,BOFEK_CLUSTERS!$B$2:$AZ$313,51,0)</f>
        <v>0.2</v>
      </c>
      <c r="I115" s="0" t="n">
        <f aca="false">IF(C115="veen",1,0)</f>
        <v>0</v>
      </c>
      <c r="J115" s="0" t="n">
        <f aca="false">VLOOKUP($F115,BOFEK_CLUSTERS!$B$2:$BA$313,52,0)</f>
        <v>0.02</v>
      </c>
      <c r="K115" s="0" t="n">
        <v>1.2</v>
      </c>
      <c r="L115" s="2" t="n">
        <f aca="false">VLOOKUP($F115,BOFEK_CLUSTERS!$B$2:$BC$313,54,0)</f>
        <v>0</v>
      </c>
    </row>
    <row r="116" customFormat="false" ht="12.8" hidden="false" customHeight="false" outlineLevel="0" collapsed="false">
      <c r="A116" s="0" t="n">
        <v>235</v>
      </c>
      <c r="B116" s="0" t="s">
        <v>240</v>
      </c>
      <c r="C116" s="0" t="str">
        <f aca="false">IF(F116=999,"onbekend",IF(F116=998,"water",IF(F116&lt;207,"veen",IF(F116&lt;328,"zand",IF(F116&lt;423,"klei","leem")))))</f>
        <v>zand</v>
      </c>
      <c r="D116" s="0" t="s">
        <v>241</v>
      </c>
      <c r="E116" s="6" t="n">
        <v>3006</v>
      </c>
      <c r="F116" s="0" t="n">
        <v>322</v>
      </c>
      <c r="G116" s="0" t="n">
        <f aca="false">VLOOKUP($F116,BOFEK_CLUSTERS!$B$2:$AZ$313,50,0)</f>
        <v>0.4054</v>
      </c>
      <c r="H116" s="0" t="n">
        <f aca="false">VLOOKUP($F116,BOFEK_CLUSTERS!$B$2:$AZ$313,51,0)</f>
        <v>0.2</v>
      </c>
      <c r="I116" s="0" t="n">
        <f aca="false">IF(C116="veen",1,0)</f>
        <v>0</v>
      </c>
      <c r="J116" s="0" t="n">
        <f aca="false">VLOOKUP($F116,BOFEK_CLUSTERS!$B$2:$BA$313,52,0)</f>
        <v>0.02</v>
      </c>
      <c r="K116" s="0" t="n">
        <v>1.2</v>
      </c>
      <c r="L116" s="2" t="n">
        <f aca="false">VLOOKUP($F116,BOFEK_CLUSTERS!$B$2:$BC$313,54,0)</f>
        <v>0</v>
      </c>
    </row>
    <row r="117" customFormat="false" ht="12.8" hidden="false" customHeight="false" outlineLevel="0" collapsed="false">
      <c r="A117" s="0" t="n">
        <v>129</v>
      </c>
      <c r="B117" s="0" t="s">
        <v>242</v>
      </c>
      <c r="C117" s="0" t="str">
        <f aca="false">IF(F117=999,"onbekend",IF(F117=998,"water",IF(F117&lt;207,"veen",IF(F117&lt;328,"zand",IF(F117&lt;423,"klei","leem")))))</f>
        <v>zand</v>
      </c>
      <c r="D117" s="0" t="s">
        <v>243</v>
      </c>
      <c r="E117" s="8" t="n">
        <v>3002</v>
      </c>
      <c r="F117" s="0" t="n">
        <v>323</v>
      </c>
      <c r="G117" s="0" t="n">
        <f aca="false">VLOOKUP($F117,BOFEK_CLUSTERS!$B$2:$AZ$313,50,0)</f>
        <v>0.3536</v>
      </c>
      <c r="H117" s="0" t="n">
        <f aca="false">VLOOKUP($F117,BOFEK_CLUSTERS!$B$2:$AZ$313,51,0)</f>
        <v>0.36</v>
      </c>
      <c r="I117" s="0" t="n">
        <f aca="false">IF(C117="veen",1,0)</f>
        <v>0</v>
      </c>
      <c r="J117" s="0" t="n">
        <f aca="false">VLOOKUP($F117,BOFEK_CLUSTERS!$B$2:$BA$313,52,0)</f>
        <v>0.01</v>
      </c>
      <c r="K117" s="0" t="n">
        <v>1.2</v>
      </c>
      <c r="L117" s="2" t="n">
        <f aca="false">VLOOKUP($F117,BOFEK_CLUSTERS!$B$2:$BC$313,54,0)</f>
        <v>0</v>
      </c>
    </row>
    <row r="118" customFormat="false" ht="12.8" hidden="false" customHeight="false" outlineLevel="0" collapsed="false">
      <c r="A118" s="0" t="n">
        <v>130</v>
      </c>
      <c r="B118" s="0" t="s">
        <v>244</v>
      </c>
      <c r="C118" s="0" t="str">
        <f aca="false">IF(F118=999,"onbekend",IF(F118=998,"water",IF(F118&lt;207,"veen",IF(F118&lt;328,"zand",IF(F118&lt;423,"klei","leem")))))</f>
        <v>zand</v>
      </c>
      <c r="D118" s="0" t="s">
        <v>245</v>
      </c>
      <c r="E118" s="8" t="n">
        <v>4024</v>
      </c>
      <c r="F118" s="0" t="n">
        <v>323</v>
      </c>
      <c r="G118" s="0" t="n">
        <f aca="false">VLOOKUP($F118,BOFEK_CLUSTERS!$B$2:$AZ$313,50,0)</f>
        <v>0.3536</v>
      </c>
      <c r="H118" s="0" t="n">
        <f aca="false">VLOOKUP($F118,BOFEK_CLUSTERS!$B$2:$AZ$313,51,0)</f>
        <v>0.36</v>
      </c>
      <c r="I118" s="0" t="n">
        <f aca="false">IF(C118="veen",1,0)</f>
        <v>0</v>
      </c>
      <c r="J118" s="0" t="n">
        <f aca="false">VLOOKUP($F118,BOFEK_CLUSTERS!$B$2:$BA$313,52,0)</f>
        <v>0.01</v>
      </c>
      <c r="K118" s="0" t="n">
        <v>1.2</v>
      </c>
      <c r="L118" s="2" t="n">
        <f aca="false">VLOOKUP($F118,BOFEK_CLUSTERS!$B$2:$BC$313,54,0)</f>
        <v>0</v>
      </c>
    </row>
    <row r="119" customFormat="false" ht="12.8" hidden="false" customHeight="false" outlineLevel="0" collapsed="false">
      <c r="A119" s="0" t="n">
        <v>131</v>
      </c>
      <c r="B119" s="0" t="s">
        <v>246</v>
      </c>
      <c r="C119" s="0" t="str">
        <f aca="false">IF(F119=999,"onbekend",IF(F119=998,"water",IF(F119&lt;207,"veen",IF(F119&lt;328,"zand",IF(F119&lt;423,"klei","leem")))))</f>
        <v>zand</v>
      </c>
      <c r="D119" s="0" t="s">
        <v>247</v>
      </c>
      <c r="E119" s="8" t="n">
        <v>4019</v>
      </c>
      <c r="F119" s="0" t="n">
        <v>323</v>
      </c>
      <c r="G119" s="0" t="n">
        <f aca="false">VLOOKUP($F119,BOFEK_CLUSTERS!$B$2:$AZ$313,50,0)</f>
        <v>0.3536</v>
      </c>
      <c r="H119" s="0" t="n">
        <f aca="false">VLOOKUP($F119,BOFEK_CLUSTERS!$B$2:$AZ$313,51,0)</f>
        <v>0.36</v>
      </c>
      <c r="I119" s="0" t="n">
        <f aca="false">IF(C119="veen",1,0)</f>
        <v>0</v>
      </c>
      <c r="J119" s="0" t="n">
        <f aca="false">VLOOKUP($F119,BOFEK_CLUSTERS!$B$2:$BA$313,52,0)</f>
        <v>0.01</v>
      </c>
      <c r="K119" s="0" t="n">
        <v>1.2</v>
      </c>
      <c r="L119" s="2" t="n">
        <f aca="false">VLOOKUP($F119,BOFEK_CLUSTERS!$B$2:$BC$313,54,0)</f>
        <v>0</v>
      </c>
    </row>
    <row r="120" customFormat="false" ht="12.8" hidden="false" customHeight="false" outlineLevel="0" collapsed="false">
      <c r="A120" s="0" t="n">
        <v>182</v>
      </c>
      <c r="B120" s="0" t="s">
        <v>248</v>
      </c>
      <c r="C120" s="0" t="str">
        <f aca="false">IF(F120=999,"onbekend",IF(F120=998,"water",IF(F120&lt;207,"veen",IF(F120&lt;328,"zand",IF(F120&lt;423,"klei","leem")))))</f>
        <v>zand</v>
      </c>
      <c r="D120" s="0" t="s">
        <v>249</v>
      </c>
      <c r="E120" s="6" t="n">
        <v>3005</v>
      </c>
      <c r="F120" s="0" t="n">
        <v>323</v>
      </c>
      <c r="G120" s="0" t="n">
        <f aca="false">VLOOKUP($F120,BOFEK_CLUSTERS!$B$2:$AZ$313,50,0)</f>
        <v>0.3536</v>
      </c>
      <c r="H120" s="0" t="n">
        <f aca="false">VLOOKUP($F120,BOFEK_CLUSTERS!$B$2:$AZ$313,51,0)</f>
        <v>0.36</v>
      </c>
      <c r="I120" s="0" t="n">
        <f aca="false">IF(C120="veen",1,0)</f>
        <v>0</v>
      </c>
      <c r="J120" s="0" t="n">
        <f aca="false">VLOOKUP($F120,BOFEK_CLUSTERS!$B$2:$BA$313,52,0)</f>
        <v>0.01</v>
      </c>
      <c r="K120" s="0" t="n">
        <v>1.2</v>
      </c>
      <c r="L120" s="2" t="n">
        <f aca="false">VLOOKUP($F120,BOFEK_CLUSTERS!$B$2:$BC$313,54,0)</f>
        <v>0</v>
      </c>
    </row>
    <row r="121" customFormat="false" ht="12.8" hidden="false" customHeight="false" outlineLevel="0" collapsed="false">
      <c r="A121" s="0" t="n">
        <v>188</v>
      </c>
      <c r="B121" s="0" t="s">
        <v>250</v>
      </c>
      <c r="C121" s="0" t="str">
        <f aca="false">IF(F121=999,"onbekend",IF(F121=998,"water",IF(F121&lt;207,"veen",IF(F121&lt;328,"zand",IF(F121&lt;423,"klei","leem")))))</f>
        <v>zand</v>
      </c>
      <c r="D121" s="0" t="s">
        <v>251</v>
      </c>
      <c r="E121" s="1" t="n">
        <v>3009</v>
      </c>
      <c r="F121" s="0" t="n">
        <v>323</v>
      </c>
      <c r="G121" s="0" t="n">
        <f aca="false">VLOOKUP($F121,BOFEK_CLUSTERS!$B$2:$AZ$313,50,0)</f>
        <v>0.3536</v>
      </c>
      <c r="H121" s="0" t="n">
        <f aca="false">VLOOKUP($F121,BOFEK_CLUSTERS!$B$2:$AZ$313,51,0)</f>
        <v>0.36</v>
      </c>
      <c r="I121" s="0" t="n">
        <f aca="false">IF(C121="veen",1,0)</f>
        <v>0</v>
      </c>
      <c r="J121" s="0" t="n">
        <f aca="false">VLOOKUP($F121,BOFEK_CLUSTERS!$B$2:$BA$313,52,0)</f>
        <v>0.01</v>
      </c>
      <c r="K121" s="0" t="n">
        <v>1.2</v>
      </c>
      <c r="L121" s="2" t="n">
        <f aca="false">VLOOKUP($F121,BOFEK_CLUSTERS!$B$2:$BC$313,54,0)</f>
        <v>0</v>
      </c>
    </row>
    <row r="122" customFormat="false" ht="12.8" hidden="false" customHeight="false" outlineLevel="0" collapsed="false">
      <c r="A122" s="0" t="n">
        <v>317</v>
      </c>
      <c r="B122" s="0" t="s">
        <v>252</v>
      </c>
      <c r="C122" s="0" t="str">
        <f aca="false">IF(F122=999,"onbekend",IF(F122=998,"water",IF(F122&lt;207,"veen",IF(F122&lt;328,"zand",IF(F122&lt;423,"klei","leem")))))</f>
        <v>zand</v>
      </c>
      <c r="D122" s="0" t="s">
        <v>253</v>
      </c>
      <c r="E122" s="6" t="n">
        <v>3004</v>
      </c>
      <c r="F122" s="0" t="n">
        <v>323</v>
      </c>
      <c r="G122" s="0" t="n">
        <f aca="false">VLOOKUP($F122,BOFEK_CLUSTERS!$B$2:$AZ$313,50,0)</f>
        <v>0.3536</v>
      </c>
      <c r="H122" s="0" t="n">
        <f aca="false">VLOOKUP($F122,BOFEK_CLUSTERS!$B$2:$AZ$313,51,0)</f>
        <v>0.36</v>
      </c>
      <c r="I122" s="0" t="n">
        <f aca="false">IF(C122="veen",1,0)</f>
        <v>0</v>
      </c>
      <c r="J122" s="0" t="n">
        <f aca="false">VLOOKUP($F122,BOFEK_CLUSTERS!$B$2:$BA$313,52,0)</f>
        <v>0.01</v>
      </c>
      <c r="K122" s="0" t="n">
        <v>1.2</v>
      </c>
      <c r="L122" s="2" t="n">
        <f aca="false">VLOOKUP($F122,BOFEK_CLUSTERS!$B$2:$BC$313,54,0)</f>
        <v>0</v>
      </c>
    </row>
    <row r="123" customFormat="false" ht="12.8" hidden="false" customHeight="false" outlineLevel="0" collapsed="false">
      <c r="A123" s="0" t="n">
        <v>318</v>
      </c>
      <c r="B123" s="0" t="s">
        <v>254</v>
      </c>
      <c r="C123" s="0" t="str">
        <f aca="false">IF(F123=999,"onbekend",IF(F123=998,"water",IF(F123&lt;207,"veen",IF(F123&lt;328,"zand",IF(F123&lt;423,"klei","leem")))))</f>
        <v>zand</v>
      </c>
      <c r="D123" s="0" t="s">
        <v>255</v>
      </c>
      <c r="E123" s="12" t="n">
        <v>3004</v>
      </c>
      <c r="F123" s="0" t="n">
        <v>323</v>
      </c>
      <c r="G123" s="0" t="n">
        <f aca="false">VLOOKUP($F123,BOFEK_CLUSTERS!$B$2:$AZ$313,50,0)</f>
        <v>0.3536</v>
      </c>
      <c r="H123" s="0" t="n">
        <f aca="false">VLOOKUP($F123,BOFEK_CLUSTERS!$B$2:$AZ$313,51,0)</f>
        <v>0.36</v>
      </c>
      <c r="I123" s="0" t="n">
        <f aca="false">IF(C123="veen",1,0)</f>
        <v>0</v>
      </c>
      <c r="J123" s="0" t="n">
        <f aca="false">VLOOKUP($F123,BOFEK_CLUSTERS!$B$2:$BA$313,52,0)</f>
        <v>0.01</v>
      </c>
      <c r="K123" s="0" t="n">
        <v>1.2</v>
      </c>
      <c r="L123" s="2" t="n">
        <f aca="false">VLOOKUP($F123,BOFEK_CLUSTERS!$B$2:$BC$313,54,0)</f>
        <v>0</v>
      </c>
    </row>
    <row r="124" customFormat="false" ht="12.8" hidden="false" customHeight="false" outlineLevel="0" collapsed="false">
      <c r="A124" s="0" t="n">
        <v>122</v>
      </c>
      <c r="B124" s="0" t="s">
        <v>256</v>
      </c>
      <c r="C124" s="0" t="str">
        <f aca="false">IF(F124=999,"onbekend",IF(F124=998,"water",IF(F124&lt;207,"veen",IF(F124&lt;328,"zand",IF(F124&lt;423,"klei","leem")))))</f>
        <v>zand</v>
      </c>
      <c r="D124" s="0" t="s">
        <v>257</v>
      </c>
      <c r="E124" s="8" t="n">
        <v>3019</v>
      </c>
      <c r="F124" s="0" t="n">
        <v>324</v>
      </c>
      <c r="G124" s="0" t="n">
        <f aca="false">VLOOKUP($F124,BOFEK_CLUSTERS!$B$2:$AZ$313,50,0)</f>
        <v>0.2269</v>
      </c>
      <c r="H124" s="0" t="n">
        <f aca="false">VLOOKUP($F124,BOFEK_CLUSTERS!$B$2:$AZ$313,51,0)</f>
        <v>0.32</v>
      </c>
      <c r="I124" s="0" t="n">
        <f aca="false">IF(C124="veen",1,0)</f>
        <v>0</v>
      </c>
      <c r="J124" s="0" t="n">
        <f aca="false">VLOOKUP($F124,BOFEK_CLUSTERS!$B$2:$BA$313,52,0)</f>
        <v>0</v>
      </c>
      <c r="K124" s="0" t="n">
        <v>1.2</v>
      </c>
      <c r="L124" s="2" t="n">
        <f aca="false">VLOOKUP($F124,BOFEK_CLUSTERS!$B$2:$BC$313,54,0)</f>
        <v>0</v>
      </c>
    </row>
    <row r="125" customFormat="false" ht="12.8" hidden="false" customHeight="false" outlineLevel="0" collapsed="false">
      <c r="A125" s="0" t="n">
        <v>171</v>
      </c>
      <c r="B125" s="0" t="s">
        <v>258</v>
      </c>
      <c r="C125" s="0" t="str">
        <f aca="false">IF(F125=999,"onbekend",IF(F125=998,"water",IF(F125&lt;207,"veen",IF(F125&lt;328,"zand",IF(F125&lt;423,"klei","leem")))))</f>
        <v>zand</v>
      </c>
      <c r="D125" s="0" t="s">
        <v>259</v>
      </c>
      <c r="E125" s="8" t="n">
        <v>3019</v>
      </c>
      <c r="F125" s="0" t="n">
        <v>324</v>
      </c>
      <c r="G125" s="0" t="n">
        <f aca="false">VLOOKUP($F125,BOFEK_CLUSTERS!$B$2:$AZ$313,50,0)</f>
        <v>0.2269</v>
      </c>
      <c r="H125" s="0" t="n">
        <f aca="false">VLOOKUP($F125,BOFEK_CLUSTERS!$B$2:$AZ$313,51,0)</f>
        <v>0.32</v>
      </c>
      <c r="I125" s="0" t="n">
        <f aca="false">IF(C125="veen",1,0)</f>
        <v>0</v>
      </c>
      <c r="J125" s="0" t="n">
        <f aca="false">VLOOKUP($F125,BOFEK_CLUSTERS!$B$2:$BA$313,52,0)</f>
        <v>0</v>
      </c>
      <c r="K125" s="0" t="n">
        <v>1.2</v>
      </c>
      <c r="L125" s="2" t="n">
        <f aca="false">VLOOKUP($F125,BOFEK_CLUSTERS!$B$2:$BC$313,54,0)</f>
        <v>0</v>
      </c>
    </row>
    <row r="126" customFormat="false" ht="12.8" hidden="false" customHeight="false" outlineLevel="0" collapsed="false">
      <c r="A126" s="0" t="n">
        <v>175</v>
      </c>
      <c r="B126" s="0" t="s">
        <v>260</v>
      </c>
      <c r="C126" s="0" t="str">
        <f aca="false">IF(F126=999,"onbekend",IF(F126=998,"water",IF(F126&lt;207,"veen",IF(F126&lt;328,"zand",IF(F126&lt;423,"klei","leem")))))</f>
        <v>zand</v>
      </c>
      <c r="D126" s="0" t="s">
        <v>261</v>
      </c>
      <c r="E126" s="8" t="n">
        <v>3019</v>
      </c>
      <c r="F126" s="0" t="n">
        <v>324</v>
      </c>
      <c r="G126" s="0" t="n">
        <f aca="false">VLOOKUP($F126,BOFEK_CLUSTERS!$B$2:$AZ$313,50,0)</f>
        <v>0.2269</v>
      </c>
      <c r="H126" s="0" t="n">
        <f aca="false">VLOOKUP($F126,BOFEK_CLUSTERS!$B$2:$AZ$313,51,0)</f>
        <v>0.32</v>
      </c>
      <c r="I126" s="0" t="n">
        <f aca="false">IF(C126="veen",1,0)</f>
        <v>0</v>
      </c>
      <c r="J126" s="0" t="n">
        <f aca="false">VLOOKUP($F126,BOFEK_CLUSTERS!$B$2:$BA$313,52,0)</f>
        <v>0</v>
      </c>
      <c r="K126" s="0" t="n">
        <v>1.2</v>
      </c>
      <c r="L126" s="2" t="n">
        <f aca="false">VLOOKUP($F126,BOFEK_CLUSTERS!$B$2:$BC$313,54,0)</f>
        <v>0</v>
      </c>
    </row>
    <row r="127" customFormat="false" ht="12.8" hidden="false" customHeight="false" outlineLevel="0" collapsed="false">
      <c r="A127" s="0" t="n">
        <v>176</v>
      </c>
      <c r="B127" s="0" t="s">
        <v>262</v>
      </c>
      <c r="C127" s="0" t="str">
        <f aca="false">IF(F127=999,"onbekend",IF(F127=998,"water",IF(F127&lt;207,"veen",IF(F127&lt;328,"zand",IF(F127&lt;423,"klei","leem")))))</f>
        <v>zand</v>
      </c>
      <c r="D127" s="0" t="s">
        <v>263</v>
      </c>
      <c r="E127" s="6" t="n">
        <v>3019</v>
      </c>
      <c r="F127" s="0" t="n">
        <v>324</v>
      </c>
      <c r="G127" s="0" t="n">
        <f aca="false">VLOOKUP($F127,BOFEK_CLUSTERS!$B$2:$AZ$313,50,0)</f>
        <v>0.2269</v>
      </c>
      <c r="H127" s="0" t="n">
        <f aca="false">VLOOKUP($F127,BOFEK_CLUSTERS!$B$2:$AZ$313,51,0)</f>
        <v>0.32</v>
      </c>
      <c r="I127" s="0" t="n">
        <f aca="false">IF(C127="veen",1,0)</f>
        <v>0</v>
      </c>
      <c r="J127" s="0" t="n">
        <f aca="false">VLOOKUP($F127,BOFEK_CLUSTERS!$B$2:$BA$313,52,0)</f>
        <v>0</v>
      </c>
      <c r="K127" s="0" t="n">
        <v>1.2</v>
      </c>
      <c r="L127" s="2" t="n">
        <f aca="false">VLOOKUP($F127,BOFEK_CLUSTERS!$B$2:$BC$313,54,0)</f>
        <v>0</v>
      </c>
    </row>
    <row r="128" customFormat="false" ht="12.8" hidden="false" customHeight="false" outlineLevel="0" collapsed="false">
      <c r="A128" s="0" t="n">
        <v>177</v>
      </c>
      <c r="B128" s="0" t="s">
        <v>264</v>
      </c>
      <c r="C128" s="0" t="str">
        <f aca="false">IF(F128=999,"onbekend",IF(F128=998,"water",IF(F128&lt;207,"veen",IF(F128&lt;328,"zand",IF(F128&lt;423,"klei","leem")))))</f>
        <v>zand</v>
      </c>
      <c r="D128" s="0" t="s">
        <v>265</v>
      </c>
      <c r="E128" s="6" t="n">
        <v>3019</v>
      </c>
      <c r="F128" s="0" t="n">
        <v>324</v>
      </c>
      <c r="G128" s="0" t="n">
        <f aca="false">VLOOKUP($F128,BOFEK_CLUSTERS!$B$2:$AZ$313,50,0)</f>
        <v>0.2269</v>
      </c>
      <c r="H128" s="0" t="n">
        <f aca="false">VLOOKUP($F128,BOFEK_CLUSTERS!$B$2:$AZ$313,51,0)</f>
        <v>0.32</v>
      </c>
      <c r="I128" s="0" t="n">
        <f aca="false">IF(C128="veen",1,0)</f>
        <v>0</v>
      </c>
      <c r="J128" s="0" t="n">
        <f aca="false">VLOOKUP($F128,BOFEK_CLUSTERS!$B$2:$BA$313,52,0)</f>
        <v>0</v>
      </c>
      <c r="K128" s="0" t="n">
        <v>1.2</v>
      </c>
      <c r="L128" s="2" t="n">
        <f aca="false">VLOOKUP($F128,BOFEK_CLUSTERS!$B$2:$BC$313,54,0)</f>
        <v>0</v>
      </c>
    </row>
    <row r="129" customFormat="false" ht="12.8" hidden="false" customHeight="false" outlineLevel="0" collapsed="false">
      <c r="A129" s="0" t="n">
        <v>181</v>
      </c>
      <c r="B129" s="0" t="s">
        <v>266</v>
      </c>
      <c r="C129" s="0" t="str">
        <f aca="false">IF(F129=999,"onbekend",IF(F129=998,"water",IF(F129&lt;207,"veen",IF(F129&lt;328,"zand",IF(F129&lt;423,"klei","leem")))))</f>
        <v>zand</v>
      </c>
      <c r="D129" s="0" t="s">
        <v>267</v>
      </c>
      <c r="E129" s="8" t="n">
        <v>3019</v>
      </c>
      <c r="F129" s="0" t="n">
        <v>324</v>
      </c>
      <c r="G129" s="0" t="n">
        <f aca="false">VLOOKUP($F129,BOFEK_CLUSTERS!$B$2:$AZ$313,50,0)</f>
        <v>0.2269</v>
      </c>
      <c r="H129" s="0" t="n">
        <f aca="false">VLOOKUP($F129,BOFEK_CLUSTERS!$B$2:$AZ$313,51,0)</f>
        <v>0.32</v>
      </c>
      <c r="I129" s="0" t="n">
        <f aca="false">IF(C129="veen",1,0)</f>
        <v>0</v>
      </c>
      <c r="J129" s="0" t="n">
        <f aca="false">VLOOKUP($F129,BOFEK_CLUSTERS!$B$2:$BA$313,52,0)</f>
        <v>0</v>
      </c>
      <c r="K129" s="0" t="n">
        <v>1.2</v>
      </c>
      <c r="L129" s="2" t="n">
        <f aca="false">VLOOKUP($F129,BOFEK_CLUSTERS!$B$2:$BC$313,54,0)</f>
        <v>0</v>
      </c>
    </row>
    <row r="130" customFormat="false" ht="12.8" hidden="false" customHeight="false" outlineLevel="0" collapsed="false">
      <c r="A130" s="0" t="n">
        <v>183</v>
      </c>
      <c r="B130" s="0" t="s">
        <v>268</v>
      </c>
      <c r="C130" s="0" t="str">
        <f aca="false">IF(F130=999,"onbekend",IF(F130=998,"water",IF(F130&lt;207,"veen",IF(F130&lt;328,"zand",IF(F130&lt;423,"klei","leem")))))</f>
        <v>zand</v>
      </c>
      <c r="D130" s="0" t="s">
        <v>269</v>
      </c>
      <c r="E130" s="6" t="n">
        <v>3019</v>
      </c>
      <c r="F130" s="0" t="n">
        <v>324</v>
      </c>
      <c r="G130" s="0" t="n">
        <f aca="false">VLOOKUP($F130,BOFEK_CLUSTERS!$B$2:$AZ$313,50,0)</f>
        <v>0.2269</v>
      </c>
      <c r="H130" s="0" t="n">
        <f aca="false">VLOOKUP($F130,BOFEK_CLUSTERS!$B$2:$AZ$313,51,0)</f>
        <v>0.32</v>
      </c>
      <c r="I130" s="0" t="n">
        <f aca="false">IF(C130="veen",1,0)</f>
        <v>0</v>
      </c>
      <c r="J130" s="0" t="n">
        <f aca="false">VLOOKUP($F130,BOFEK_CLUSTERS!$B$2:$BA$313,52,0)</f>
        <v>0</v>
      </c>
      <c r="K130" s="0" t="n">
        <v>1.2</v>
      </c>
      <c r="L130" s="2" t="n">
        <f aca="false">VLOOKUP($F130,BOFEK_CLUSTERS!$B$2:$BC$313,54,0)</f>
        <v>0</v>
      </c>
    </row>
    <row r="131" customFormat="false" ht="12.8" hidden="false" customHeight="false" outlineLevel="0" collapsed="false">
      <c r="A131" s="0" t="n">
        <v>189</v>
      </c>
      <c r="B131" s="0" t="s">
        <v>270</v>
      </c>
      <c r="C131" s="0" t="str">
        <f aca="false">IF(F131=999,"onbekend",IF(F131=998,"water",IF(F131&lt;207,"veen",IF(F131&lt;328,"zand",IF(F131&lt;423,"klei","leem")))))</f>
        <v>zand</v>
      </c>
      <c r="D131" s="0" t="s">
        <v>271</v>
      </c>
      <c r="E131" s="6" t="n">
        <v>3019</v>
      </c>
      <c r="F131" s="0" t="n">
        <v>324</v>
      </c>
      <c r="G131" s="0" t="n">
        <f aca="false">VLOOKUP($F131,BOFEK_CLUSTERS!$B$2:$AZ$313,50,0)</f>
        <v>0.2269</v>
      </c>
      <c r="H131" s="0" t="n">
        <f aca="false">VLOOKUP($F131,BOFEK_CLUSTERS!$B$2:$AZ$313,51,0)</f>
        <v>0.32</v>
      </c>
      <c r="I131" s="0" t="n">
        <f aca="false">IF(C131="veen",1,0)</f>
        <v>0</v>
      </c>
      <c r="J131" s="0" t="n">
        <f aca="false">VLOOKUP($F131,BOFEK_CLUSTERS!$B$2:$BA$313,52,0)</f>
        <v>0</v>
      </c>
      <c r="K131" s="0" t="n">
        <v>1.2</v>
      </c>
      <c r="L131" s="2" t="n">
        <f aca="false">VLOOKUP($F131,BOFEK_CLUSTERS!$B$2:$BC$313,54,0)</f>
        <v>0</v>
      </c>
    </row>
    <row r="132" customFormat="false" ht="12.8" hidden="false" customHeight="false" outlineLevel="0" collapsed="false">
      <c r="A132" s="0" t="n">
        <v>190</v>
      </c>
      <c r="B132" s="0" t="s">
        <v>272</v>
      </c>
      <c r="C132" s="0" t="str">
        <f aca="false">IF(F132=999,"onbekend",IF(F132=998,"water",IF(F132&lt;207,"veen",IF(F132&lt;328,"zand",IF(F132&lt;423,"klei","leem")))))</f>
        <v>zand</v>
      </c>
      <c r="D132" s="0" t="s">
        <v>273</v>
      </c>
      <c r="E132" s="8" t="n">
        <v>3019</v>
      </c>
      <c r="F132" s="0" t="n">
        <v>324</v>
      </c>
      <c r="G132" s="0" t="n">
        <f aca="false">VLOOKUP($F132,BOFEK_CLUSTERS!$B$2:$AZ$313,50,0)</f>
        <v>0.2269</v>
      </c>
      <c r="H132" s="0" t="n">
        <f aca="false">VLOOKUP($F132,BOFEK_CLUSTERS!$B$2:$AZ$313,51,0)</f>
        <v>0.32</v>
      </c>
      <c r="I132" s="0" t="n">
        <f aca="false">IF(C132="veen",1,0)</f>
        <v>0</v>
      </c>
      <c r="J132" s="0" t="n">
        <f aca="false">VLOOKUP($F132,BOFEK_CLUSTERS!$B$2:$BA$313,52,0)</f>
        <v>0</v>
      </c>
      <c r="K132" s="0" t="n">
        <v>1.2</v>
      </c>
      <c r="L132" s="2" t="n">
        <f aca="false">VLOOKUP($F132,BOFEK_CLUSTERS!$B$2:$BC$313,54,0)</f>
        <v>0</v>
      </c>
    </row>
    <row r="133" customFormat="false" ht="12.8" hidden="false" customHeight="false" outlineLevel="0" collapsed="false">
      <c r="A133" s="0" t="n">
        <v>186</v>
      </c>
      <c r="B133" s="0" t="s">
        <v>274</v>
      </c>
      <c r="C133" s="0" t="str">
        <f aca="false">IF(F133=999,"onbekend",IF(F133=998,"water",IF(F133&lt;207,"veen",IF(F133&lt;328,"zand",IF(F133&lt;423,"klei","leem")))))</f>
        <v>zand</v>
      </c>
      <c r="D133" s="0" t="s">
        <v>275</v>
      </c>
      <c r="E133" s="6" t="n">
        <v>3003</v>
      </c>
      <c r="F133" s="0" t="n">
        <v>326</v>
      </c>
      <c r="G133" s="0" t="n">
        <f aca="false">VLOOKUP($F133,BOFEK_CLUSTERS!$B$2:$AZ$313,50,0)</f>
        <v>0.1742</v>
      </c>
      <c r="H133" s="0" t="n">
        <f aca="false">VLOOKUP($F133,BOFEK_CLUSTERS!$B$2:$AZ$313,51,0)</f>
        <v>0.34</v>
      </c>
      <c r="I133" s="0" t="n">
        <f aca="false">IF(C133="veen",1,0)</f>
        <v>0</v>
      </c>
      <c r="J133" s="0" t="n">
        <f aca="false">VLOOKUP($F133,BOFEK_CLUSTERS!$B$2:$BA$313,52,0)</f>
        <v>0</v>
      </c>
      <c r="K133" s="0" t="n">
        <v>1.2</v>
      </c>
      <c r="L133" s="2" t="n">
        <f aca="false">VLOOKUP($F133,BOFEK_CLUSTERS!$B$2:$BC$313,54,0)</f>
        <v>0</v>
      </c>
    </row>
    <row r="134" customFormat="false" ht="12.8" hidden="false" customHeight="false" outlineLevel="0" collapsed="false">
      <c r="A134" s="0" t="n">
        <v>187</v>
      </c>
      <c r="B134" s="0" t="s">
        <v>276</v>
      </c>
      <c r="C134" s="0" t="str">
        <f aca="false">IF(F134=999,"onbekend",IF(F134=998,"water",IF(F134&lt;207,"veen",IF(F134&lt;328,"zand",IF(F134&lt;423,"klei","leem")))))</f>
        <v>zand</v>
      </c>
      <c r="D134" s="0" t="s">
        <v>277</v>
      </c>
      <c r="E134" s="6" t="n">
        <v>3003</v>
      </c>
      <c r="F134" s="0" t="n">
        <v>326</v>
      </c>
      <c r="G134" s="0" t="n">
        <f aca="false">VLOOKUP($F134,BOFEK_CLUSTERS!$B$2:$AZ$313,50,0)</f>
        <v>0.1742</v>
      </c>
      <c r="H134" s="0" t="n">
        <f aca="false">VLOOKUP($F134,BOFEK_CLUSTERS!$B$2:$AZ$313,51,0)</f>
        <v>0.34</v>
      </c>
      <c r="I134" s="0" t="n">
        <f aca="false">IF(C134="veen",1,0)</f>
        <v>0</v>
      </c>
      <c r="J134" s="0" t="n">
        <f aca="false">VLOOKUP($F134,BOFEK_CLUSTERS!$B$2:$BA$313,52,0)</f>
        <v>0</v>
      </c>
      <c r="K134" s="0" t="n">
        <v>1.2</v>
      </c>
      <c r="L134" s="2" t="n">
        <f aca="false">VLOOKUP($F134,BOFEK_CLUSTERS!$B$2:$BC$313,54,0)</f>
        <v>0</v>
      </c>
    </row>
    <row r="135" customFormat="false" ht="12.8" hidden="false" customHeight="false" outlineLevel="0" collapsed="false">
      <c r="A135" s="0" t="n">
        <v>133</v>
      </c>
      <c r="B135" s="0" t="s">
        <v>278</v>
      </c>
      <c r="C135" s="0" t="str">
        <f aca="false">IF(F135=999,"onbekend",IF(F135=998,"water",IF(F135&lt;207,"veen",IF(F135&lt;328,"zand",IF(F135&lt;423,"klei","leem")))))</f>
        <v>zand</v>
      </c>
      <c r="D135" s="0" t="s">
        <v>279</v>
      </c>
      <c r="E135" s="6" t="n">
        <v>3013</v>
      </c>
      <c r="F135" s="0" t="n">
        <v>327</v>
      </c>
      <c r="G135" s="0" t="n">
        <f aca="false">VLOOKUP($F135,BOFEK_CLUSTERS!$B$2:$AZ$313,50,0)</f>
        <v>0.2603</v>
      </c>
      <c r="H135" s="0" t="n">
        <f aca="false">VLOOKUP($F135,BOFEK_CLUSTERS!$B$2:$AZ$313,51,0)</f>
        <v>0.33</v>
      </c>
      <c r="I135" s="0" t="n">
        <f aca="false">IF(C135="veen",1,0)</f>
        <v>0</v>
      </c>
      <c r="J135" s="0" t="n">
        <f aca="false">VLOOKUP($F135,BOFEK_CLUSTERS!$B$2:$BA$313,52,0)</f>
        <v>0.01</v>
      </c>
      <c r="K135" s="0" t="n">
        <v>1.2</v>
      </c>
      <c r="L135" s="2" t="n">
        <f aca="false">VLOOKUP($F135,BOFEK_CLUSTERS!$B$2:$BC$313,54,0)</f>
        <v>0</v>
      </c>
    </row>
    <row r="136" customFormat="false" ht="12.8" hidden="false" customHeight="false" outlineLevel="0" collapsed="false">
      <c r="A136" s="0" t="n">
        <v>134</v>
      </c>
      <c r="B136" s="0" t="s">
        <v>280</v>
      </c>
      <c r="C136" s="0" t="str">
        <f aca="false">IF(F136=999,"onbekend",IF(F136=998,"water",IF(F136&lt;207,"veen",IF(F136&lt;328,"zand",IF(F136&lt;423,"klei","leem")))))</f>
        <v>zand</v>
      </c>
      <c r="D136" s="0" t="s">
        <v>281</v>
      </c>
      <c r="E136" s="6" t="n">
        <v>3013</v>
      </c>
      <c r="F136" s="0" t="n">
        <v>327</v>
      </c>
      <c r="G136" s="0" t="n">
        <f aca="false">VLOOKUP($F136,BOFEK_CLUSTERS!$B$2:$AZ$313,50,0)</f>
        <v>0.2603</v>
      </c>
      <c r="H136" s="0" t="n">
        <f aca="false">VLOOKUP($F136,BOFEK_CLUSTERS!$B$2:$AZ$313,51,0)</f>
        <v>0.33</v>
      </c>
      <c r="I136" s="0" t="n">
        <f aca="false">IF(C136="veen",1,0)</f>
        <v>0</v>
      </c>
      <c r="J136" s="0" t="n">
        <f aca="false">VLOOKUP($F136,BOFEK_CLUSTERS!$B$2:$BA$313,52,0)</f>
        <v>0.01</v>
      </c>
      <c r="K136" s="0" t="n">
        <v>1.2</v>
      </c>
      <c r="L136" s="2" t="n">
        <f aca="false">VLOOKUP($F136,BOFEK_CLUSTERS!$B$2:$BC$313,54,0)</f>
        <v>0</v>
      </c>
    </row>
    <row r="137" customFormat="false" ht="12.8" hidden="false" customHeight="false" outlineLevel="0" collapsed="false">
      <c r="A137" s="0" t="n">
        <v>223</v>
      </c>
      <c r="B137" s="0" t="s">
        <v>282</v>
      </c>
      <c r="C137" s="0" t="str">
        <f aca="false">IF(F137=999,"onbekend",IF(F137=998,"water",IF(F137&lt;207,"veen",IF(F137&lt;328,"zand",IF(F137&lt;423,"klei","leem")))))</f>
        <v>zand</v>
      </c>
      <c r="D137" s="0" t="s">
        <v>283</v>
      </c>
      <c r="E137" s="6" t="n">
        <v>3014</v>
      </c>
      <c r="F137" s="0" t="n">
        <v>327</v>
      </c>
      <c r="G137" s="0" t="n">
        <f aca="false">VLOOKUP($F137,BOFEK_CLUSTERS!$B$2:$AZ$313,50,0)</f>
        <v>0.2603</v>
      </c>
      <c r="H137" s="0" t="n">
        <f aca="false">VLOOKUP($F137,BOFEK_CLUSTERS!$B$2:$AZ$313,51,0)</f>
        <v>0.33</v>
      </c>
      <c r="I137" s="0" t="n">
        <f aca="false">IF(C137="veen",1,0)</f>
        <v>0</v>
      </c>
      <c r="J137" s="0" t="n">
        <f aca="false">VLOOKUP($F137,BOFEK_CLUSTERS!$B$2:$BA$313,52,0)</f>
        <v>0.01</v>
      </c>
      <c r="K137" s="0" t="n">
        <v>1.2</v>
      </c>
      <c r="L137" s="2" t="n">
        <f aca="false">VLOOKUP($F137,BOFEK_CLUSTERS!$B$2:$BC$313,54,0)</f>
        <v>0</v>
      </c>
    </row>
    <row r="138" customFormat="false" ht="12.8" hidden="false" customHeight="false" outlineLevel="0" collapsed="false">
      <c r="A138" s="0" t="n">
        <v>224</v>
      </c>
      <c r="B138" s="0" t="s">
        <v>284</v>
      </c>
      <c r="C138" s="0" t="str">
        <f aca="false">IF(F138=999,"onbekend",IF(F138=998,"water",IF(F138&lt;207,"veen",IF(F138&lt;328,"zand",IF(F138&lt;423,"klei","leem")))))</f>
        <v>zand</v>
      </c>
      <c r="D138" s="0" t="s">
        <v>285</v>
      </c>
      <c r="E138" s="6" t="n">
        <v>3015</v>
      </c>
      <c r="F138" s="0" t="n">
        <v>327</v>
      </c>
      <c r="G138" s="0" t="n">
        <f aca="false">VLOOKUP($F138,BOFEK_CLUSTERS!$B$2:$AZ$313,50,0)</f>
        <v>0.2603</v>
      </c>
      <c r="H138" s="0" t="n">
        <f aca="false">VLOOKUP($F138,BOFEK_CLUSTERS!$B$2:$AZ$313,51,0)</f>
        <v>0.33</v>
      </c>
      <c r="I138" s="0" t="n">
        <f aca="false">IF(C138="veen",1,0)</f>
        <v>0</v>
      </c>
      <c r="J138" s="0" t="n">
        <f aca="false">VLOOKUP($F138,BOFEK_CLUSTERS!$B$2:$BA$313,52,0)</f>
        <v>0.01</v>
      </c>
      <c r="K138" s="0" t="n">
        <v>1.2</v>
      </c>
      <c r="L138" s="2" t="n">
        <f aca="false">VLOOKUP($F138,BOFEK_CLUSTERS!$B$2:$BC$313,54,0)</f>
        <v>0</v>
      </c>
    </row>
    <row r="139" customFormat="false" ht="12.8" hidden="false" customHeight="false" outlineLevel="0" collapsed="false">
      <c r="A139" s="0" t="n">
        <v>30</v>
      </c>
      <c r="B139" s="0" t="s">
        <v>286</v>
      </c>
      <c r="C139" s="0" t="str">
        <f aca="false">IF(F139=999,"onbekend",IF(F139=998,"water",IF(F139&lt;207,"veen",IF(F139&lt;328,"zand",IF(F139&lt;423,"klei","leem")))))</f>
        <v>klei</v>
      </c>
      <c r="D139" s="0" t="s">
        <v>287</v>
      </c>
      <c r="E139" s="5" t="n">
        <v>4014</v>
      </c>
      <c r="F139" s="0" t="n">
        <v>401</v>
      </c>
      <c r="G139" s="0" t="n">
        <f aca="false">VLOOKUP($F139,BOFEK_CLUSTERS!$B$2:$AZ$313,50,0)</f>
        <v>0.0268</v>
      </c>
      <c r="H139" s="0" t="n">
        <f aca="false">VLOOKUP($F139,BOFEK_CLUSTERS!$B$2:$AZ$313,51,0)</f>
        <v>0.42</v>
      </c>
      <c r="I139" s="0" t="n">
        <f aca="false">IF(C139="veen",1,0)</f>
        <v>0</v>
      </c>
      <c r="J139" s="0" t="n">
        <f aca="false">VLOOKUP($F139,BOFEK_CLUSTERS!$B$2:$BA$313,52,0)</f>
        <v>0.03</v>
      </c>
      <c r="K139" s="0" t="n">
        <v>1.2</v>
      </c>
      <c r="L139" s="2" t="n">
        <f aca="false">VLOOKUP($F139,BOFEK_CLUSTERS!$B$2:$BC$313,54,0)</f>
        <v>0</v>
      </c>
    </row>
    <row r="140" customFormat="false" ht="12.8" hidden="false" customHeight="false" outlineLevel="0" collapsed="false">
      <c r="A140" s="0" t="n">
        <v>66</v>
      </c>
      <c r="B140" s="0" t="s">
        <v>288</v>
      </c>
      <c r="C140" s="0" t="str">
        <f aca="false">IF(F140=999,"onbekend",IF(F140=998,"water",IF(F140&lt;207,"veen",IF(F140&lt;328,"zand",IF(F140&lt;423,"klei","leem")))))</f>
        <v>klei</v>
      </c>
      <c r="D140" s="0" t="s">
        <v>289</v>
      </c>
      <c r="E140" s="6" t="n">
        <v>4014</v>
      </c>
      <c r="F140" s="0" t="n">
        <v>401</v>
      </c>
      <c r="G140" s="0" t="n">
        <f aca="false">VLOOKUP($F140,BOFEK_CLUSTERS!$B$2:$AZ$313,50,0)</f>
        <v>0.0268</v>
      </c>
      <c r="H140" s="0" t="n">
        <f aca="false">VLOOKUP($F140,BOFEK_CLUSTERS!$B$2:$AZ$313,51,0)</f>
        <v>0.42</v>
      </c>
      <c r="I140" s="0" t="n">
        <f aca="false">IF(C140="veen",1,0)</f>
        <v>0</v>
      </c>
      <c r="J140" s="0" t="n">
        <f aca="false">VLOOKUP($F140,BOFEK_CLUSTERS!$B$2:$BA$313,52,0)</f>
        <v>0.03</v>
      </c>
      <c r="K140" s="0" t="n">
        <v>1.2</v>
      </c>
      <c r="L140" s="2" t="n">
        <f aca="false">VLOOKUP($F140,BOFEK_CLUSTERS!$B$2:$BC$313,54,0)</f>
        <v>0</v>
      </c>
    </row>
    <row r="141" customFormat="false" ht="12.8" hidden="false" customHeight="false" outlineLevel="0" collapsed="false">
      <c r="A141" s="0" t="n">
        <v>67</v>
      </c>
      <c r="B141" s="0" t="s">
        <v>290</v>
      </c>
      <c r="C141" s="0" t="str">
        <f aca="false">IF(F141=999,"onbekend",IF(F141=998,"water",IF(F141&lt;207,"veen",IF(F141&lt;328,"zand",IF(F141&lt;423,"klei","leem")))))</f>
        <v>klei</v>
      </c>
      <c r="D141" s="0" t="s">
        <v>291</v>
      </c>
      <c r="E141" s="6" t="n">
        <v>4018</v>
      </c>
      <c r="F141" s="0" t="n">
        <v>401</v>
      </c>
      <c r="G141" s="0" t="n">
        <f aca="false">VLOOKUP($F141,BOFEK_CLUSTERS!$B$2:$AZ$313,50,0)</f>
        <v>0.0268</v>
      </c>
      <c r="H141" s="0" t="n">
        <f aca="false">VLOOKUP($F141,BOFEK_CLUSTERS!$B$2:$AZ$313,51,0)</f>
        <v>0.42</v>
      </c>
      <c r="I141" s="0" t="n">
        <f aca="false">IF(C141="veen",1,0)</f>
        <v>0</v>
      </c>
      <c r="J141" s="0" t="n">
        <f aca="false">VLOOKUP($F141,BOFEK_CLUSTERS!$B$2:$BA$313,52,0)</f>
        <v>0.03</v>
      </c>
      <c r="K141" s="0" t="n">
        <v>1.2</v>
      </c>
      <c r="L141" s="2" t="n">
        <f aca="false">VLOOKUP($F141,BOFEK_CLUSTERS!$B$2:$BC$313,54,0)</f>
        <v>0</v>
      </c>
    </row>
    <row r="142" customFormat="false" ht="12.8" hidden="false" customHeight="false" outlineLevel="0" collapsed="false">
      <c r="A142" s="0" t="n">
        <v>144</v>
      </c>
      <c r="B142" s="0" t="s">
        <v>292</v>
      </c>
      <c r="C142" s="0" t="str">
        <f aca="false">IF(F142=999,"onbekend",IF(F142=998,"water",IF(F142&lt;207,"veen",IF(F142&lt;328,"zand",IF(F142&lt;423,"klei","leem")))))</f>
        <v>klei</v>
      </c>
      <c r="D142" s="0" t="s">
        <v>293</v>
      </c>
      <c r="E142" s="5" t="n">
        <v>4014</v>
      </c>
      <c r="F142" s="0" t="n">
        <v>401</v>
      </c>
      <c r="G142" s="0" t="n">
        <f aca="false">VLOOKUP($F142,BOFEK_CLUSTERS!$B$2:$AZ$313,50,0)</f>
        <v>0.0268</v>
      </c>
      <c r="H142" s="0" t="n">
        <f aca="false">VLOOKUP($F142,BOFEK_CLUSTERS!$B$2:$AZ$313,51,0)</f>
        <v>0.42</v>
      </c>
      <c r="I142" s="0" t="n">
        <f aca="false">IF(C142="veen",1,0)</f>
        <v>0</v>
      </c>
      <c r="J142" s="0" t="n">
        <f aca="false">VLOOKUP($F142,BOFEK_CLUSTERS!$B$2:$BA$313,52,0)</f>
        <v>0.03</v>
      </c>
      <c r="K142" s="0" t="n">
        <v>1.2</v>
      </c>
      <c r="L142" s="2" t="n">
        <f aca="false">VLOOKUP($F142,BOFEK_CLUSTERS!$B$2:$BC$313,54,0)</f>
        <v>0</v>
      </c>
    </row>
    <row r="143" customFormat="false" ht="12.8" hidden="false" customHeight="false" outlineLevel="0" collapsed="false">
      <c r="A143" s="0" t="n">
        <v>145</v>
      </c>
      <c r="B143" s="0" t="s">
        <v>294</v>
      </c>
      <c r="C143" s="0" t="str">
        <f aca="false">IF(F143=999,"onbekend",IF(F143=998,"water",IF(F143&lt;207,"veen",IF(F143&lt;328,"zand",IF(F143&lt;423,"klei","leem")))))</f>
        <v>klei</v>
      </c>
      <c r="D143" s="0" t="s">
        <v>295</v>
      </c>
      <c r="E143" s="6" t="n">
        <v>4012</v>
      </c>
      <c r="F143" s="0" t="n">
        <v>401</v>
      </c>
      <c r="G143" s="0" t="n">
        <f aca="false">VLOOKUP($F143,BOFEK_CLUSTERS!$B$2:$AZ$313,50,0)</f>
        <v>0.0268</v>
      </c>
      <c r="H143" s="0" t="n">
        <f aca="false">VLOOKUP($F143,BOFEK_CLUSTERS!$B$2:$AZ$313,51,0)</f>
        <v>0.42</v>
      </c>
      <c r="I143" s="0" t="n">
        <f aca="false">IF(C143="veen",1,0)</f>
        <v>0</v>
      </c>
      <c r="J143" s="0" t="n">
        <f aca="false">VLOOKUP($F143,BOFEK_CLUSTERS!$B$2:$BA$313,52,0)</f>
        <v>0.03</v>
      </c>
      <c r="K143" s="0" t="n">
        <v>1.2</v>
      </c>
      <c r="L143" s="2" t="n">
        <f aca="false">VLOOKUP($F143,BOFEK_CLUSTERS!$B$2:$BC$313,54,0)</f>
        <v>0</v>
      </c>
    </row>
    <row r="144" customFormat="false" ht="12.8" hidden="false" customHeight="false" outlineLevel="0" collapsed="false">
      <c r="A144" s="0" t="n">
        <v>146</v>
      </c>
      <c r="B144" s="0" t="s">
        <v>296</v>
      </c>
      <c r="C144" s="0" t="str">
        <f aca="false">IF(F144=999,"onbekend",IF(F144=998,"water",IF(F144&lt;207,"veen",IF(F144&lt;328,"zand",IF(F144&lt;423,"klei","leem")))))</f>
        <v>klei</v>
      </c>
      <c r="D144" s="0" t="s">
        <v>297</v>
      </c>
      <c r="E144" s="6" t="n">
        <v>4022</v>
      </c>
      <c r="F144" s="0" t="n">
        <v>401</v>
      </c>
      <c r="G144" s="0" t="n">
        <f aca="false">VLOOKUP($F144,BOFEK_CLUSTERS!$B$2:$AZ$313,50,0)</f>
        <v>0.0268</v>
      </c>
      <c r="H144" s="0" t="n">
        <f aca="false">VLOOKUP($F144,BOFEK_CLUSTERS!$B$2:$AZ$313,51,0)</f>
        <v>0.42</v>
      </c>
      <c r="I144" s="0" t="n">
        <f aca="false">IF(C144="veen",1,0)</f>
        <v>0</v>
      </c>
      <c r="J144" s="0" t="n">
        <f aca="false">VLOOKUP($F144,BOFEK_CLUSTERS!$B$2:$BA$313,52,0)</f>
        <v>0.03</v>
      </c>
      <c r="K144" s="0" t="n">
        <v>1.2</v>
      </c>
      <c r="L144" s="2" t="n">
        <f aca="false">VLOOKUP($F144,BOFEK_CLUSTERS!$B$2:$BC$313,54,0)</f>
        <v>0</v>
      </c>
    </row>
    <row r="145" customFormat="false" ht="12.8" hidden="false" customHeight="false" outlineLevel="0" collapsed="false">
      <c r="A145" s="0" t="n">
        <v>156</v>
      </c>
      <c r="B145" s="0" t="s">
        <v>298</v>
      </c>
      <c r="C145" s="0" t="str">
        <f aca="false">IF(F145=999,"onbekend",IF(F145=998,"water",IF(F145&lt;207,"veen",IF(F145&lt;328,"zand",IF(F145&lt;423,"klei","leem")))))</f>
        <v>klei</v>
      </c>
      <c r="D145" s="0" t="s">
        <v>299</v>
      </c>
      <c r="E145" s="5" t="n">
        <v>4023</v>
      </c>
      <c r="F145" s="0" t="n">
        <v>401</v>
      </c>
      <c r="G145" s="0" t="n">
        <f aca="false">VLOOKUP($F145,BOFEK_CLUSTERS!$B$2:$AZ$313,50,0)</f>
        <v>0.0268</v>
      </c>
      <c r="H145" s="0" t="n">
        <f aca="false">VLOOKUP($F145,BOFEK_CLUSTERS!$B$2:$AZ$313,51,0)</f>
        <v>0.42</v>
      </c>
      <c r="I145" s="0" t="n">
        <f aca="false">IF(C145="veen",1,0)</f>
        <v>0</v>
      </c>
      <c r="J145" s="0" t="n">
        <f aca="false">VLOOKUP($F145,BOFEK_CLUSTERS!$B$2:$BA$313,52,0)</f>
        <v>0.03</v>
      </c>
      <c r="K145" s="0" t="n">
        <v>1.2</v>
      </c>
      <c r="L145" s="2" t="n">
        <f aca="false">VLOOKUP($F145,BOFEK_CLUSTERS!$B$2:$BC$313,54,0)</f>
        <v>0</v>
      </c>
    </row>
    <row r="146" customFormat="false" ht="12.8" hidden="false" customHeight="false" outlineLevel="0" collapsed="false">
      <c r="A146" s="0" t="n">
        <v>157</v>
      </c>
      <c r="B146" s="0" t="s">
        <v>300</v>
      </c>
      <c r="C146" s="0" t="str">
        <f aca="false">IF(F146=999,"onbekend",IF(F146=998,"water",IF(F146&lt;207,"veen",IF(F146&lt;328,"zand",IF(F146&lt;423,"klei","leem")))))</f>
        <v>klei</v>
      </c>
      <c r="D146" s="0" t="s">
        <v>301</v>
      </c>
      <c r="E146" s="6" t="n">
        <v>4023</v>
      </c>
      <c r="F146" s="0" t="n">
        <v>401</v>
      </c>
      <c r="G146" s="0" t="n">
        <f aca="false">VLOOKUP($F146,BOFEK_CLUSTERS!$B$2:$AZ$313,50,0)</f>
        <v>0.0268</v>
      </c>
      <c r="H146" s="0" t="n">
        <f aca="false">VLOOKUP($F146,BOFEK_CLUSTERS!$B$2:$AZ$313,51,0)</f>
        <v>0.42</v>
      </c>
      <c r="I146" s="0" t="n">
        <f aca="false">IF(C146="veen",1,0)</f>
        <v>0</v>
      </c>
      <c r="J146" s="0" t="n">
        <f aca="false">VLOOKUP($F146,BOFEK_CLUSTERS!$B$2:$BA$313,52,0)</f>
        <v>0.03</v>
      </c>
      <c r="K146" s="0" t="n">
        <v>1.2</v>
      </c>
      <c r="L146" s="2" t="n">
        <f aca="false">VLOOKUP($F146,BOFEK_CLUSTERS!$B$2:$BC$313,54,0)</f>
        <v>0</v>
      </c>
    </row>
    <row r="147" customFormat="false" ht="12.8" hidden="false" customHeight="false" outlineLevel="0" collapsed="false">
      <c r="A147" s="0" t="n">
        <v>79</v>
      </c>
      <c r="B147" s="0" t="s">
        <v>302</v>
      </c>
      <c r="C147" s="0" t="str">
        <f aca="false">IF(F147=999,"onbekend",IF(F147=998,"water",IF(F147&lt;207,"veen",IF(F147&lt;328,"zand",IF(F147&lt;423,"klei","leem")))))</f>
        <v>klei</v>
      </c>
      <c r="D147" s="0" t="s">
        <v>303</v>
      </c>
      <c r="E147" s="6" t="n">
        <v>4014</v>
      </c>
      <c r="F147" s="0" t="n">
        <v>402</v>
      </c>
      <c r="G147" s="0" t="n">
        <f aca="false">VLOOKUP($F147,BOFEK_CLUSTERS!$B$2:$AZ$313,50,0)</f>
        <v>0.0331</v>
      </c>
      <c r="H147" s="0" t="n">
        <f aca="false">VLOOKUP($F147,BOFEK_CLUSTERS!$B$2:$AZ$313,51,0)</f>
        <v>0.6</v>
      </c>
      <c r="I147" s="0" t="n">
        <f aca="false">IF(C147="veen",1,0)</f>
        <v>0</v>
      </c>
      <c r="J147" s="0" t="n">
        <f aca="false">VLOOKUP($F147,BOFEK_CLUSTERS!$B$2:$BA$313,52,0)</f>
        <v>0.38</v>
      </c>
      <c r="K147" s="0" t="n">
        <v>1.2</v>
      </c>
      <c r="L147" s="2" t="n">
        <f aca="false">VLOOKUP($F147,BOFEK_CLUSTERS!$B$2:$BC$313,54,0)</f>
        <v>0</v>
      </c>
    </row>
    <row r="148" customFormat="false" ht="12.8" hidden="false" customHeight="false" outlineLevel="0" collapsed="false">
      <c r="A148" s="0" t="n">
        <v>159</v>
      </c>
      <c r="B148" s="0" t="s">
        <v>304</v>
      </c>
      <c r="C148" s="0" t="str">
        <f aca="false">IF(F148=999,"onbekend",IF(F148=998,"water",IF(F148&lt;207,"veen",IF(F148&lt;328,"zand",IF(F148&lt;423,"klei","leem")))))</f>
        <v>klei</v>
      </c>
      <c r="D148" s="0" t="s">
        <v>305</v>
      </c>
      <c r="E148" s="6" t="n">
        <v>4006</v>
      </c>
      <c r="F148" s="0" t="n">
        <v>402</v>
      </c>
      <c r="G148" s="0" t="n">
        <f aca="false">VLOOKUP($F148,BOFEK_CLUSTERS!$B$2:$AZ$313,50,0)</f>
        <v>0.0331</v>
      </c>
      <c r="H148" s="0" t="n">
        <f aca="false">VLOOKUP($F148,BOFEK_CLUSTERS!$B$2:$AZ$313,51,0)</f>
        <v>0.6</v>
      </c>
      <c r="I148" s="0" t="n">
        <f aca="false">IF(C148="veen",1,0)</f>
        <v>0</v>
      </c>
      <c r="J148" s="0" t="n">
        <f aca="false">VLOOKUP($F148,BOFEK_CLUSTERS!$B$2:$BA$313,52,0)</f>
        <v>0.38</v>
      </c>
      <c r="K148" s="0" t="n">
        <v>1.2</v>
      </c>
      <c r="L148" s="2" t="n">
        <f aca="false">VLOOKUP($F148,BOFEK_CLUSTERS!$B$2:$BC$313,54,0)</f>
        <v>0</v>
      </c>
    </row>
    <row r="149" customFormat="false" ht="12.8" hidden="false" customHeight="false" outlineLevel="0" collapsed="false">
      <c r="A149" s="0" t="n">
        <v>78</v>
      </c>
      <c r="B149" s="0" t="s">
        <v>306</v>
      </c>
      <c r="C149" s="0" t="str">
        <f aca="false">IF(F149=999,"onbekend",IF(F149=998,"water",IF(F149&lt;207,"veen",IF(F149&lt;328,"zand",IF(F149&lt;423,"klei","leem")))))</f>
        <v>klei</v>
      </c>
      <c r="D149" s="0" t="s">
        <v>307</v>
      </c>
      <c r="E149" s="6" t="n">
        <v>4016</v>
      </c>
      <c r="F149" s="0" t="n">
        <v>403</v>
      </c>
      <c r="G149" s="0" t="n">
        <f aca="false">VLOOKUP($F149,BOFEK_CLUSTERS!$B$2:$AZ$313,50,0)</f>
        <v>0.0275</v>
      </c>
      <c r="H149" s="0" t="n">
        <f aca="false">VLOOKUP($F149,BOFEK_CLUSTERS!$B$2:$AZ$313,51,0)</f>
        <v>0.59</v>
      </c>
      <c r="I149" s="0" t="n">
        <f aca="false">IF(C149="veen",1,0)</f>
        <v>0</v>
      </c>
      <c r="J149" s="0" t="n">
        <f aca="false">VLOOKUP($F149,BOFEK_CLUSTERS!$B$2:$BA$313,52,0)</f>
        <v>0.38</v>
      </c>
      <c r="K149" s="0" t="n">
        <v>1.2</v>
      </c>
      <c r="L149" s="2" t="n">
        <f aca="false">VLOOKUP($F149,BOFEK_CLUSTERS!$B$2:$BC$313,54,0)</f>
        <v>0</v>
      </c>
    </row>
    <row r="150" customFormat="false" ht="12.8" hidden="false" customHeight="false" outlineLevel="0" collapsed="false">
      <c r="A150" s="0" t="n">
        <v>305</v>
      </c>
      <c r="B150" s="0" t="s">
        <v>308</v>
      </c>
      <c r="C150" s="0" t="str">
        <f aca="false">IF(F150=999,"onbekend",IF(F150=998,"water",IF(F150&lt;207,"veen",IF(F150&lt;328,"zand",IF(F150&lt;423,"klei","leem")))))</f>
        <v>klei</v>
      </c>
      <c r="D150" s="0" t="s">
        <v>309</v>
      </c>
      <c r="E150" s="8" t="n">
        <v>4005</v>
      </c>
      <c r="F150" s="0" t="n">
        <v>403</v>
      </c>
      <c r="G150" s="0" t="n">
        <f aca="false">VLOOKUP($F150,BOFEK_CLUSTERS!$B$2:$AZ$313,50,0)</f>
        <v>0.0275</v>
      </c>
      <c r="H150" s="0" t="n">
        <f aca="false">VLOOKUP($F150,BOFEK_CLUSTERS!$B$2:$AZ$313,51,0)</f>
        <v>0.59</v>
      </c>
      <c r="I150" s="0" t="n">
        <f aca="false">IF(C150="veen",1,0)</f>
        <v>0</v>
      </c>
      <c r="J150" s="0" t="n">
        <f aca="false">VLOOKUP($F150,BOFEK_CLUSTERS!$B$2:$BA$313,52,0)</f>
        <v>0.38</v>
      </c>
      <c r="K150" s="0" t="n">
        <v>1.2</v>
      </c>
      <c r="L150" s="2" t="n">
        <f aca="false">VLOOKUP($F150,BOFEK_CLUSTERS!$B$2:$BC$313,54,0)</f>
        <v>0</v>
      </c>
    </row>
    <row r="151" customFormat="false" ht="12.8" hidden="false" customHeight="false" outlineLevel="0" collapsed="false">
      <c r="A151" s="0" t="n">
        <v>306</v>
      </c>
      <c r="B151" s="0" t="s">
        <v>310</v>
      </c>
      <c r="C151" s="0" t="str">
        <f aca="false">IF(F151=999,"onbekend",IF(F151=998,"water",IF(F151&lt;207,"veen",IF(F151&lt;328,"zand",IF(F151&lt;423,"klei","leem")))))</f>
        <v>klei</v>
      </c>
      <c r="D151" s="0" t="s">
        <v>311</v>
      </c>
      <c r="E151" s="8" t="n">
        <v>4003</v>
      </c>
      <c r="F151" s="0" t="n">
        <v>403</v>
      </c>
      <c r="G151" s="0" t="n">
        <f aca="false">VLOOKUP($F151,BOFEK_CLUSTERS!$B$2:$AZ$313,50,0)</f>
        <v>0.0275</v>
      </c>
      <c r="H151" s="0" t="n">
        <f aca="false">VLOOKUP($F151,BOFEK_CLUSTERS!$B$2:$AZ$313,51,0)</f>
        <v>0.59</v>
      </c>
      <c r="I151" s="0" t="n">
        <f aca="false">IF(C151="veen",1,0)</f>
        <v>0</v>
      </c>
      <c r="J151" s="0" t="n">
        <f aca="false">VLOOKUP($F151,BOFEK_CLUSTERS!$B$2:$BA$313,52,0)</f>
        <v>0.38</v>
      </c>
      <c r="K151" s="0" t="n">
        <v>1.2</v>
      </c>
      <c r="L151" s="2" t="n">
        <f aca="false">VLOOKUP($F151,BOFEK_CLUSTERS!$B$2:$BC$313,54,0)</f>
        <v>0</v>
      </c>
    </row>
    <row r="152" customFormat="false" ht="12.8" hidden="false" customHeight="false" outlineLevel="0" collapsed="false">
      <c r="A152" s="0" t="n">
        <v>56</v>
      </c>
      <c r="B152" s="0" t="s">
        <v>312</v>
      </c>
      <c r="C152" s="0" t="str">
        <f aca="false">IF(F152=999,"onbekend",IF(F152=998,"water",IF(F152&lt;207,"veen",IF(F152&lt;328,"zand",IF(F152&lt;423,"klei","leem")))))</f>
        <v>klei</v>
      </c>
      <c r="D152" s="0" t="s">
        <v>313</v>
      </c>
      <c r="E152" s="8" t="n">
        <v>4005</v>
      </c>
      <c r="F152" s="0" t="n">
        <v>404</v>
      </c>
      <c r="G152" s="0" t="n">
        <f aca="false">VLOOKUP($F152,BOFEK_CLUSTERS!$B$2:$AZ$313,50,0)</f>
        <v>0.0531</v>
      </c>
      <c r="H152" s="0" t="n">
        <f aca="false">VLOOKUP($F152,BOFEK_CLUSTERS!$B$2:$AZ$313,51,0)</f>
        <v>0.65</v>
      </c>
      <c r="I152" s="0" t="n">
        <f aca="false">IF(C152="veen",1,0)</f>
        <v>0</v>
      </c>
      <c r="J152" s="0" t="n">
        <f aca="false">VLOOKUP($F152,BOFEK_CLUSTERS!$B$2:$BA$313,52,0)</f>
        <v>0.35</v>
      </c>
      <c r="K152" s="0" t="n">
        <v>1.2</v>
      </c>
      <c r="L152" s="2" t="n">
        <f aca="false">VLOOKUP($F152,BOFEK_CLUSTERS!$B$2:$BC$313,54,0)</f>
        <v>0</v>
      </c>
    </row>
    <row r="153" customFormat="false" ht="12.8" hidden="false" customHeight="false" outlineLevel="0" collapsed="false">
      <c r="A153" s="0" t="n">
        <v>84</v>
      </c>
      <c r="B153" s="0" t="s">
        <v>314</v>
      </c>
      <c r="C153" s="0" t="str">
        <f aca="false">IF(F153=999,"onbekend",IF(F153=998,"water",IF(F153&lt;207,"veen",IF(F153&lt;328,"zand",IF(F153&lt;423,"klei","leem")))))</f>
        <v>klei</v>
      </c>
      <c r="D153" s="0" t="s">
        <v>315</v>
      </c>
      <c r="E153" s="6" t="n">
        <v>4015</v>
      </c>
      <c r="F153" s="0" t="n">
        <v>404</v>
      </c>
      <c r="G153" s="0" t="n">
        <f aca="false">VLOOKUP($F153,BOFEK_CLUSTERS!$B$2:$AZ$313,50,0)</f>
        <v>0.0531</v>
      </c>
      <c r="H153" s="0" t="n">
        <f aca="false">VLOOKUP($F153,BOFEK_CLUSTERS!$B$2:$AZ$313,51,0)</f>
        <v>0.65</v>
      </c>
      <c r="I153" s="0" t="n">
        <f aca="false">IF(C153="veen",1,0)</f>
        <v>0</v>
      </c>
      <c r="J153" s="0" t="n">
        <f aca="false">VLOOKUP($F153,BOFEK_CLUSTERS!$B$2:$BA$313,52,0)</f>
        <v>0.35</v>
      </c>
      <c r="K153" s="0" t="n">
        <v>1.2</v>
      </c>
      <c r="L153" s="2" t="n">
        <f aca="false">VLOOKUP($F153,BOFEK_CLUSTERS!$B$2:$BC$313,54,0)</f>
        <v>0</v>
      </c>
    </row>
    <row r="154" customFormat="false" ht="12.8" hidden="false" customHeight="false" outlineLevel="0" collapsed="false">
      <c r="A154" s="0" t="n">
        <v>88</v>
      </c>
      <c r="B154" s="0" t="s">
        <v>316</v>
      </c>
      <c r="C154" s="0" t="str">
        <f aca="false">IF(F154=999,"onbekend",IF(F154=998,"water",IF(F154&lt;207,"veen",IF(F154&lt;328,"zand",IF(F154&lt;423,"klei","leem")))))</f>
        <v>klei</v>
      </c>
      <c r="D154" s="0" t="s">
        <v>317</v>
      </c>
      <c r="E154" s="6" t="n">
        <v>4010</v>
      </c>
      <c r="F154" s="0" t="n">
        <v>404</v>
      </c>
      <c r="G154" s="0" t="n">
        <f aca="false">VLOOKUP($F154,BOFEK_CLUSTERS!$B$2:$AZ$313,50,0)</f>
        <v>0.0531</v>
      </c>
      <c r="H154" s="0" t="n">
        <f aca="false">VLOOKUP($F154,BOFEK_CLUSTERS!$B$2:$AZ$313,51,0)</f>
        <v>0.65</v>
      </c>
      <c r="I154" s="0" t="n">
        <f aca="false">IF(C154="veen",1,0)</f>
        <v>0</v>
      </c>
      <c r="J154" s="0" t="n">
        <f aca="false">VLOOKUP($F154,BOFEK_CLUSTERS!$B$2:$BA$313,52,0)</f>
        <v>0.35</v>
      </c>
      <c r="K154" s="0" t="n">
        <v>1.2</v>
      </c>
      <c r="L154" s="2" t="n">
        <f aca="false">VLOOKUP($F154,BOFEK_CLUSTERS!$B$2:$BC$313,54,0)</f>
        <v>0</v>
      </c>
    </row>
    <row r="155" customFormat="false" ht="12.8" hidden="false" customHeight="false" outlineLevel="0" collapsed="false">
      <c r="A155" s="0" t="n">
        <v>100</v>
      </c>
      <c r="B155" s="0" t="s">
        <v>318</v>
      </c>
      <c r="C155" s="0" t="str">
        <f aca="false">IF(F155=999,"onbekend",IF(F155=998,"water",IF(F155&lt;207,"veen",IF(F155&lt;328,"zand",IF(F155&lt;423,"klei","leem")))))</f>
        <v>klei</v>
      </c>
      <c r="D155" s="0" t="s">
        <v>319</v>
      </c>
      <c r="E155" s="5" t="n">
        <v>4015</v>
      </c>
      <c r="F155" s="0" t="n">
        <v>404</v>
      </c>
      <c r="G155" s="0" t="n">
        <f aca="false">VLOOKUP($F155,BOFEK_CLUSTERS!$B$2:$AZ$313,50,0)</f>
        <v>0.0531</v>
      </c>
      <c r="H155" s="0" t="n">
        <f aca="false">VLOOKUP($F155,BOFEK_CLUSTERS!$B$2:$AZ$313,51,0)</f>
        <v>0.65</v>
      </c>
      <c r="I155" s="0" t="n">
        <f aca="false">IF(C155="veen",1,0)</f>
        <v>0</v>
      </c>
      <c r="J155" s="0" t="n">
        <f aca="false">VLOOKUP($F155,BOFEK_CLUSTERS!$B$2:$BA$313,52,0)</f>
        <v>0.35</v>
      </c>
      <c r="K155" s="0" t="n">
        <v>1.2</v>
      </c>
      <c r="L155" s="2" t="n">
        <f aca="false">VLOOKUP($F155,BOFEK_CLUSTERS!$B$2:$BC$313,54,0)</f>
        <v>0</v>
      </c>
    </row>
    <row r="156" customFormat="false" ht="12.8" hidden="false" customHeight="false" outlineLevel="0" collapsed="false">
      <c r="A156" s="0" t="n">
        <v>101</v>
      </c>
      <c r="B156" s="0" t="s">
        <v>320</v>
      </c>
      <c r="C156" s="0" t="str">
        <f aca="false">IF(F156=999,"onbekend",IF(F156=998,"water",IF(F156&lt;207,"veen",IF(F156&lt;328,"zand",IF(F156&lt;423,"klei","leem")))))</f>
        <v>klei</v>
      </c>
      <c r="D156" s="0" t="s">
        <v>321</v>
      </c>
      <c r="E156" s="6" t="n">
        <v>4015</v>
      </c>
      <c r="F156" s="0" t="n">
        <v>404</v>
      </c>
      <c r="G156" s="0" t="n">
        <f aca="false">VLOOKUP($F156,BOFEK_CLUSTERS!$B$2:$AZ$313,50,0)</f>
        <v>0.0531</v>
      </c>
      <c r="H156" s="0" t="n">
        <f aca="false">VLOOKUP($F156,BOFEK_CLUSTERS!$B$2:$AZ$313,51,0)</f>
        <v>0.65</v>
      </c>
      <c r="I156" s="0" t="n">
        <f aca="false">IF(C156="veen",1,0)</f>
        <v>0</v>
      </c>
      <c r="J156" s="0" t="n">
        <f aca="false">VLOOKUP($F156,BOFEK_CLUSTERS!$B$2:$BA$313,52,0)</f>
        <v>0.35</v>
      </c>
      <c r="K156" s="0" t="n">
        <v>1.2</v>
      </c>
      <c r="L156" s="2" t="n">
        <f aca="false">VLOOKUP($F156,BOFEK_CLUSTERS!$B$2:$BC$313,54,0)</f>
        <v>0</v>
      </c>
    </row>
    <row r="157" customFormat="false" ht="12.8" hidden="false" customHeight="false" outlineLevel="0" collapsed="false">
      <c r="A157" s="0" t="n">
        <v>120</v>
      </c>
      <c r="B157" s="0" t="s">
        <v>322</v>
      </c>
      <c r="C157" s="0" t="str">
        <f aca="false">IF(F157=999,"onbekend",IF(F157=998,"water",IF(F157&lt;207,"veen",IF(F157&lt;328,"zand",IF(F157&lt;423,"klei","leem")))))</f>
        <v>klei</v>
      </c>
      <c r="D157" s="0" t="s">
        <v>323</v>
      </c>
      <c r="E157" s="6" t="n">
        <v>4010</v>
      </c>
      <c r="F157" s="0" t="n">
        <v>404</v>
      </c>
      <c r="G157" s="0" t="n">
        <f aca="false">VLOOKUP($F157,BOFEK_CLUSTERS!$B$2:$AZ$313,50,0)</f>
        <v>0.0531</v>
      </c>
      <c r="H157" s="0" t="n">
        <f aca="false">VLOOKUP($F157,BOFEK_CLUSTERS!$B$2:$AZ$313,51,0)</f>
        <v>0.65</v>
      </c>
      <c r="I157" s="0" t="n">
        <f aca="false">IF(C157="veen",1,0)</f>
        <v>0</v>
      </c>
      <c r="J157" s="0" t="n">
        <f aca="false">VLOOKUP($F157,BOFEK_CLUSTERS!$B$2:$BA$313,52,0)</f>
        <v>0.35</v>
      </c>
      <c r="K157" s="0" t="n">
        <v>1.2</v>
      </c>
      <c r="L157" s="2" t="n">
        <f aca="false">VLOOKUP($F157,BOFEK_CLUSTERS!$B$2:$BC$313,54,0)</f>
        <v>0</v>
      </c>
    </row>
    <row r="158" customFormat="false" ht="12.8" hidden="false" customHeight="false" outlineLevel="0" collapsed="false">
      <c r="A158" s="0" t="n">
        <v>163</v>
      </c>
      <c r="B158" s="0" t="s">
        <v>324</v>
      </c>
      <c r="C158" s="0" t="str">
        <f aca="false">IF(F158=999,"onbekend",IF(F158=998,"water",IF(F158&lt;207,"veen",IF(F158&lt;328,"zand",IF(F158&lt;423,"klei","leem")))))</f>
        <v>klei</v>
      </c>
      <c r="D158" s="0" t="s">
        <v>325</v>
      </c>
      <c r="E158" s="5" t="n">
        <v>4015</v>
      </c>
      <c r="F158" s="0" t="n">
        <v>404</v>
      </c>
      <c r="G158" s="0" t="n">
        <f aca="false">VLOOKUP($F158,BOFEK_CLUSTERS!$B$2:$AZ$313,50,0)</f>
        <v>0.0531</v>
      </c>
      <c r="H158" s="0" t="n">
        <f aca="false">VLOOKUP($F158,BOFEK_CLUSTERS!$B$2:$AZ$313,51,0)</f>
        <v>0.65</v>
      </c>
      <c r="I158" s="0" t="n">
        <f aca="false">IF(C158="veen",1,0)</f>
        <v>0</v>
      </c>
      <c r="J158" s="0" t="n">
        <f aca="false">VLOOKUP($F158,BOFEK_CLUSTERS!$B$2:$BA$313,52,0)</f>
        <v>0.35</v>
      </c>
      <c r="K158" s="0" t="n">
        <v>1.2</v>
      </c>
      <c r="L158" s="2" t="n">
        <f aca="false">VLOOKUP($F158,BOFEK_CLUSTERS!$B$2:$BC$313,54,0)</f>
        <v>0</v>
      </c>
    </row>
    <row r="159" customFormat="false" ht="12.8" hidden="false" customHeight="false" outlineLevel="0" collapsed="false">
      <c r="A159" s="0" t="n">
        <v>77</v>
      </c>
      <c r="B159" s="0" t="s">
        <v>326</v>
      </c>
      <c r="C159" s="0" t="str">
        <f aca="false">IF(F159=999,"onbekend",IF(F159=998,"water",IF(F159&lt;207,"veen",IF(F159&lt;328,"zand",IF(F159&lt;423,"klei","leem")))))</f>
        <v>klei</v>
      </c>
      <c r="D159" s="0" t="s">
        <v>327</v>
      </c>
      <c r="E159" s="6" t="n">
        <v>4002</v>
      </c>
      <c r="F159" s="0" t="n">
        <v>405</v>
      </c>
      <c r="G159" s="0" t="n">
        <f aca="false">VLOOKUP($F159,BOFEK_CLUSTERS!$B$2:$AZ$313,50,0)</f>
        <v>0.0331</v>
      </c>
      <c r="H159" s="0" t="n">
        <f aca="false">VLOOKUP($F159,BOFEK_CLUSTERS!$B$2:$AZ$313,51,0)</f>
        <v>0.68</v>
      </c>
      <c r="I159" s="0" t="n">
        <f aca="false">IF(C159="veen",1,0)</f>
        <v>0</v>
      </c>
      <c r="J159" s="0" t="n">
        <f aca="false">VLOOKUP($F159,BOFEK_CLUSTERS!$B$2:$BA$313,52,0)</f>
        <v>0.45</v>
      </c>
      <c r="K159" s="0" t="n">
        <v>1.2</v>
      </c>
      <c r="L159" s="2" t="n">
        <f aca="false">VLOOKUP($F159,BOFEK_CLUSTERS!$B$2:$BC$313,54,0)</f>
        <v>0</v>
      </c>
    </row>
    <row r="160" customFormat="false" ht="12.8" hidden="false" customHeight="false" outlineLevel="0" collapsed="false">
      <c r="A160" s="0" t="n">
        <v>106</v>
      </c>
      <c r="B160" s="0" t="s">
        <v>328</v>
      </c>
      <c r="C160" s="0" t="str">
        <f aca="false">IF(F160=999,"onbekend",IF(F160=998,"water",IF(F160&lt;207,"veen",IF(F160&lt;328,"zand",IF(F160&lt;423,"klei","leem")))))</f>
        <v>klei</v>
      </c>
      <c r="D160" s="0" t="s">
        <v>329</v>
      </c>
      <c r="E160" s="6" t="n">
        <v>4021</v>
      </c>
      <c r="F160" s="0" t="n">
        <v>405</v>
      </c>
      <c r="G160" s="0" t="n">
        <f aca="false">VLOOKUP($F160,BOFEK_CLUSTERS!$B$2:$AZ$313,50,0)</f>
        <v>0.0331</v>
      </c>
      <c r="H160" s="0" t="n">
        <f aca="false">VLOOKUP($F160,BOFEK_CLUSTERS!$B$2:$AZ$313,51,0)</f>
        <v>0.68</v>
      </c>
      <c r="I160" s="0" t="n">
        <f aca="false">IF(C160="veen",1,0)</f>
        <v>0</v>
      </c>
      <c r="J160" s="0" t="n">
        <f aca="false">VLOOKUP($F160,BOFEK_CLUSTERS!$B$2:$BA$313,52,0)</f>
        <v>0.45</v>
      </c>
      <c r="K160" s="0" t="n">
        <v>1.2</v>
      </c>
      <c r="L160" s="2" t="n">
        <f aca="false">VLOOKUP($F160,BOFEK_CLUSTERS!$B$2:$BC$313,54,0)</f>
        <v>0</v>
      </c>
    </row>
    <row r="161" customFormat="false" ht="12.8" hidden="false" customHeight="false" outlineLevel="0" collapsed="false">
      <c r="A161" s="0" t="n">
        <v>117</v>
      </c>
      <c r="B161" s="0" t="s">
        <v>330</v>
      </c>
      <c r="C161" s="0" t="str">
        <f aca="false">IF(F161=999,"onbekend",IF(F161=998,"water",IF(F161&lt;207,"veen",IF(F161&lt;328,"zand",IF(F161&lt;423,"klei","leem")))))</f>
        <v>klei</v>
      </c>
      <c r="D161" s="0" t="s">
        <v>331</v>
      </c>
      <c r="E161" s="6" t="n">
        <v>4002</v>
      </c>
      <c r="F161" s="0" t="n">
        <v>405</v>
      </c>
      <c r="G161" s="0" t="n">
        <f aca="false">VLOOKUP($F161,BOFEK_CLUSTERS!$B$2:$AZ$313,50,0)</f>
        <v>0.0331</v>
      </c>
      <c r="H161" s="0" t="n">
        <f aca="false">VLOOKUP($F161,BOFEK_CLUSTERS!$B$2:$AZ$313,51,0)</f>
        <v>0.68</v>
      </c>
      <c r="I161" s="0" t="n">
        <f aca="false">IF(C161="veen",1,0)</f>
        <v>0</v>
      </c>
      <c r="J161" s="0" t="n">
        <f aca="false">VLOOKUP($F161,BOFEK_CLUSTERS!$B$2:$BA$313,52,0)</f>
        <v>0.45</v>
      </c>
      <c r="K161" s="0" t="n">
        <v>1.2</v>
      </c>
      <c r="L161" s="2" t="n">
        <f aca="false">VLOOKUP($F161,BOFEK_CLUSTERS!$B$2:$BC$313,54,0)</f>
        <v>0</v>
      </c>
    </row>
    <row r="162" customFormat="false" ht="12.8" hidden="false" customHeight="false" outlineLevel="0" collapsed="false">
      <c r="A162" s="0" t="n">
        <v>31</v>
      </c>
      <c r="B162" s="0" t="s">
        <v>332</v>
      </c>
      <c r="C162" s="0" t="str">
        <f aca="false">IF(F162=999,"onbekend",IF(F162=998,"water",IF(F162&lt;207,"veen",IF(F162&lt;328,"zand",IF(F162&lt;423,"klei","leem")))))</f>
        <v>klei</v>
      </c>
      <c r="D162" s="0" t="s">
        <v>333</v>
      </c>
      <c r="E162" s="5" t="n">
        <v>4009</v>
      </c>
      <c r="F162" s="0" t="n">
        <v>408</v>
      </c>
      <c r="G162" s="0" t="n">
        <f aca="false">VLOOKUP($F162,BOFEK_CLUSTERS!$B$2:$AZ$313,50,0)</f>
        <v>0.1215</v>
      </c>
      <c r="H162" s="0" t="n">
        <f aca="false">VLOOKUP($F162,BOFEK_CLUSTERS!$B$2:$AZ$313,51,0)</f>
        <v>0.35</v>
      </c>
      <c r="I162" s="0" t="n">
        <f aca="false">IF(C162="veen",1,0)</f>
        <v>0</v>
      </c>
      <c r="J162" s="0" t="n">
        <f aca="false">VLOOKUP($F162,BOFEK_CLUSTERS!$B$2:$BA$313,52,0)</f>
        <v>0.01</v>
      </c>
      <c r="K162" s="0" t="n">
        <v>1.2</v>
      </c>
      <c r="L162" s="2" t="n">
        <f aca="false">VLOOKUP($F162,BOFEK_CLUSTERS!$B$2:$BC$313,54,0)</f>
        <v>0</v>
      </c>
    </row>
    <row r="163" customFormat="false" ht="12.8" hidden="false" customHeight="false" outlineLevel="0" collapsed="false">
      <c r="A163" s="0" t="n">
        <v>53</v>
      </c>
      <c r="B163" s="0" t="s">
        <v>334</v>
      </c>
      <c r="C163" s="0" t="str">
        <f aca="false">IF(F163=999,"onbekend",IF(F163=998,"water",IF(F163&lt;207,"veen",IF(F163&lt;328,"zand",IF(F163&lt;423,"klei","leem")))))</f>
        <v>klei</v>
      </c>
      <c r="D163" s="0" t="s">
        <v>335</v>
      </c>
      <c r="E163" s="8" t="n">
        <v>2003</v>
      </c>
      <c r="F163" s="0" t="n">
        <v>408</v>
      </c>
      <c r="G163" s="0" t="n">
        <f aca="false">VLOOKUP($F163,BOFEK_CLUSTERS!$B$2:$AZ$313,50,0)</f>
        <v>0.1215</v>
      </c>
      <c r="H163" s="0" t="n">
        <f aca="false">VLOOKUP($F163,BOFEK_CLUSTERS!$B$2:$AZ$313,51,0)</f>
        <v>0.35</v>
      </c>
      <c r="I163" s="0" t="n">
        <f aca="false">IF(C163="veen",1,0)</f>
        <v>0</v>
      </c>
      <c r="J163" s="0" t="n">
        <f aca="false">VLOOKUP($F163,BOFEK_CLUSTERS!$B$2:$BA$313,52,0)</f>
        <v>0.01</v>
      </c>
      <c r="K163" s="0" t="n">
        <v>1.2</v>
      </c>
      <c r="L163" s="2" t="n">
        <f aca="false">VLOOKUP($F163,BOFEK_CLUSTERS!$B$2:$BC$313,54,0)</f>
        <v>0</v>
      </c>
    </row>
    <row r="164" customFormat="false" ht="12.8" hidden="false" customHeight="false" outlineLevel="0" collapsed="false">
      <c r="A164" s="0" t="n">
        <v>141</v>
      </c>
      <c r="B164" s="0" t="s">
        <v>336</v>
      </c>
      <c r="C164" s="0" t="str">
        <f aca="false">IF(F164=999,"onbekend",IF(F164=998,"water",IF(F164&lt;207,"veen",IF(F164&lt;328,"zand",IF(F164&lt;423,"klei","leem")))))</f>
        <v>klei</v>
      </c>
      <c r="D164" s="0" t="s">
        <v>337</v>
      </c>
      <c r="E164" s="6" t="n">
        <v>4009</v>
      </c>
      <c r="F164" s="0" t="n">
        <v>408</v>
      </c>
      <c r="G164" s="0" t="n">
        <f aca="false">VLOOKUP($F164,BOFEK_CLUSTERS!$B$2:$AZ$313,50,0)</f>
        <v>0.1215</v>
      </c>
      <c r="H164" s="0" t="n">
        <f aca="false">VLOOKUP($F164,BOFEK_CLUSTERS!$B$2:$AZ$313,51,0)</f>
        <v>0.35</v>
      </c>
      <c r="I164" s="0" t="n">
        <f aca="false">IF(C164="veen",1,0)</f>
        <v>0</v>
      </c>
      <c r="J164" s="0" t="n">
        <f aca="false">VLOOKUP($F164,BOFEK_CLUSTERS!$B$2:$BA$313,52,0)</f>
        <v>0.01</v>
      </c>
      <c r="K164" s="0" t="n">
        <v>1.2</v>
      </c>
      <c r="L164" s="2" t="n">
        <f aca="false">VLOOKUP($F164,BOFEK_CLUSTERS!$B$2:$BC$313,54,0)</f>
        <v>0</v>
      </c>
    </row>
    <row r="165" customFormat="false" ht="12.8" hidden="false" customHeight="false" outlineLevel="0" collapsed="false">
      <c r="A165" s="0" t="n">
        <v>142</v>
      </c>
      <c r="B165" s="0" t="s">
        <v>338</v>
      </c>
      <c r="C165" s="0" t="str">
        <f aca="false">IF(F165=999,"onbekend",IF(F165=998,"water",IF(F165&lt;207,"veen",IF(F165&lt;328,"zand",IF(F165&lt;423,"klei","leem")))))</f>
        <v>klei</v>
      </c>
      <c r="D165" s="0" t="s">
        <v>339</v>
      </c>
      <c r="E165" s="6" t="n">
        <v>4023</v>
      </c>
      <c r="F165" s="0" t="n">
        <v>408</v>
      </c>
      <c r="G165" s="0" t="n">
        <f aca="false">VLOOKUP($F165,BOFEK_CLUSTERS!$B$2:$AZ$313,50,0)</f>
        <v>0.1215</v>
      </c>
      <c r="H165" s="0" t="n">
        <f aca="false">VLOOKUP($F165,BOFEK_CLUSTERS!$B$2:$AZ$313,51,0)</f>
        <v>0.35</v>
      </c>
      <c r="I165" s="0" t="n">
        <f aca="false">IF(C165="veen",1,0)</f>
        <v>0</v>
      </c>
      <c r="J165" s="0" t="n">
        <f aca="false">VLOOKUP($F165,BOFEK_CLUSTERS!$B$2:$BA$313,52,0)</f>
        <v>0.01</v>
      </c>
      <c r="K165" s="0" t="n">
        <v>1.2</v>
      </c>
      <c r="L165" s="2" t="n">
        <f aca="false">VLOOKUP($F165,BOFEK_CLUSTERS!$B$2:$BC$313,54,0)</f>
        <v>0</v>
      </c>
    </row>
    <row r="166" customFormat="false" ht="12.8" hidden="false" customHeight="false" outlineLevel="0" collapsed="false">
      <c r="A166" s="0" t="n">
        <v>147</v>
      </c>
      <c r="B166" s="0" t="s">
        <v>340</v>
      </c>
      <c r="C166" s="0" t="str">
        <f aca="false">IF(F166=999,"onbekend",IF(F166=998,"water",IF(F166&lt;207,"veen",IF(F166&lt;328,"zand",IF(F166&lt;423,"klei","leem")))))</f>
        <v>klei</v>
      </c>
      <c r="D166" s="0" t="s">
        <v>341</v>
      </c>
      <c r="E166" s="6" t="n">
        <v>4009</v>
      </c>
      <c r="F166" s="0" t="n">
        <v>408</v>
      </c>
      <c r="G166" s="0" t="n">
        <f aca="false">VLOOKUP($F166,BOFEK_CLUSTERS!$B$2:$AZ$313,50,0)</f>
        <v>0.1215</v>
      </c>
      <c r="H166" s="0" t="n">
        <f aca="false">VLOOKUP($F166,BOFEK_CLUSTERS!$B$2:$AZ$313,51,0)</f>
        <v>0.35</v>
      </c>
      <c r="I166" s="0" t="n">
        <f aca="false">IF(C166="veen",1,0)</f>
        <v>0</v>
      </c>
      <c r="J166" s="0" t="n">
        <f aca="false">VLOOKUP($F166,BOFEK_CLUSTERS!$B$2:$BA$313,52,0)</f>
        <v>0.01</v>
      </c>
      <c r="K166" s="0" t="n">
        <v>1.2</v>
      </c>
      <c r="L166" s="2" t="n">
        <f aca="false">VLOOKUP($F166,BOFEK_CLUSTERS!$B$2:$BC$313,54,0)</f>
        <v>0</v>
      </c>
    </row>
    <row r="167" customFormat="false" ht="12.8" hidden="false" customHeight="false" outlineLevel="0" collapsed="false">
      <c r="A167" s="0" t="n">
        <v>153</v>
      </c>
      <c r="B167" s="0" t="s">
        <v>342</v>
      </c>
      <c r="C167" s="0" t="str">
        <f aca="false">IF(F167=999,"onbekend",IF(F167=998,"water",IF(F167&lt;207,"veen",IF(F167&lt;328,"zand",IF(F167&lt;423,"klei","leem")))))</f>
        <v>klei</v>
      </c>
      <c r="D167" s="0" t="s">
        <v>343</v>
      </c>
      <c r="E167" s="6" t="n">
        <v>4009</v>
      </c>
      <c r="F167" s="0" t="n">
        <v>408</v>
      </c>
      <c r="G167" s="0" t="n">
        <f aca="false">VLOOKUP($F167,BOFEK_CLUSTERS!$B$2:$AZ$313,50,0)</f>
        <v>0.1215</v>
      </c>
      <c r="H167" s="0" t="n">
        <f aca="false">VLOOKUP($F167,BOFEK_CLUSTERS!$B$2:$AZ$313,51,0)</f>
        <v>0.35</v>
      </c>
      <c r="I167" s="0" t="n">
        <f aca="false">IF(C167="veen",1,0)</f>
        <v>0</v>
      </c>
      <c r="J167" s="0" t="n">
        <f aca="false">VLOOKUP($F167,BOFEK_CLUSTERS!$B$2:$BA$313,52,0)</f>
        <v>0.01</v>
      </c>
      <c r="K167" s="0" t="n">
        <v>1.2</v>
      </c>
      <c r="L167" s="2" t="n">
        <f aca="false">VLOOKUP($F167,BOFEK_CLUSTERS!$B$2:$BC$313,54,0)</f>
        <v>0</v>
      </c>
    </row>
    <row r="168" customFormat="false" ht="12.8" hidden="false" customHeight="false" outlineLevel="0" collapsed="false">
      <c r="A168" s="0" t="n">
        <v>166</v>
      </c>
      <c r="B168" s="0" t="s">
        <v>344</v>
      </c>
      <c r="C168" s="0" t="str">
        <f aca="false">IF(F168=999,"onbekend",IF(F168=998,"water",IF(F168&lt;207,"veen",IF(F168&lt;328,"zand",IF(F168&lt;423,"klei","leem")))))</f>
        <v>klei</v>
      </c>
      <c r="D168" s="0" t="s">
        <v>345</v>
      </c>
      <c r="E168" s="6" t="n">
        <v>4022</v>
      </c>
      <c r="F168" s="0" t="n">
        <v>408</v>
      </c>
      <c r="G168" s="0" t="n">
        <f aca="false">VLOOKUP($F168,BOFEK_CLUSTERS!$B$2:$AZ$313,50,0)</f>
        <v>0.1215</v>
      </c>
      <c r="H168" s="0" t="n">
        <f aca="false">VLOOKUP($F168,BOFEK_CLUSTERS!$B$2:$AZ$313,51,0)</f>
        <v>0.35</v>
      </c>
      <c r="I168" s="0" t="n">
        <f aca="false">IF(C168="veen",1,0)</f>
        <v>0</v>
      </c>
      <c r="J168" s="0" t="n">
        <f aca="false">VLOOKUP($F168,BOFEK_CLUSTERS!$B$2:$BA$313,52,0)</f>
        <v>0.01</v>
      </c>
      <c r="K168" s="0" t="n">
        <v>1.2</v>
      </c>
      <c r="L168" s="2" t="n">
        <f aca="false">VLOOKUP($F168,BOFEK_CLUSTERS!$B$2:$BC$313,54,0)</f>
        <v>0</v>
      </c>
    </row>
    <row r="169" customFormat="false" ht="12.8" hidden="false" customHeight="false" outlineLevel="0" collapsed="false">
      <c r="A169" s="0" t="n">
        <v>208</v>
      </c>
      <c r="B169" s="0" t="s">
        <v>346</v>
      </c>
      <c r="C169" s="0" t="str">
        <f aca="false">IF(F169=999,"onbekend",IF(F169=998,"water",IF(F169&lt;207,"veen",IF(F169&lt;328,"zand",IF(F169&lt;423,"klei","leem")))))</f>
        <v>klei</v>
      </c>
      <c r="D169" s="0" t="s">
        <v>347</v>
      </c>
      <c r="E169" s="6" t="n">
        <v>4009</v>
      </c>
      <c r="F169" s="0" t="n">
        <v>408</v>
      </c>
      <c r="G169" s="0" t="n">
        <f aca="false">VLOOKUP($F169,BOFEK_CLUSTERS!$B$2:$AZ$313,50,0)</f>
        <v>0.1215</v>
      </c>
      <c r="H169" s="0" t="n">
        <f aca="false">VLOOKUP($F169,BOFEK_CLUSTERS!$B$2:$AZ$313,51,0)</f>
        <v>0.35</v>
      </c>
      <c r="I169" s="0" t="n">
        <f aca="false">IF(C169="veen",1,0)</f>
        <v>0</v>
      </c>
      <c r="J169" s="0" t="n">
        <f aca="false">VLOOKUP($F169,BOFEK_CLUSTERS!$B$2:$BA$313,52,0)</f>
        <v>0.01</v>
      </c>
      <c r="K169" s="0" t="n">
        <v>1.2</v>
      </c>
      <c r="L169" s="2" t="n">
        <f aca="false">VLOOKUP($F169,BOFEK_CLUSTERS!$B$2:$BC$313,54,0)</f>
        <v>0</v>
      </c>
    </row>
    <row r="170" customFormat="false" ht="12.8" hidden="false" customHeight="false" outlineLevel="0" collapsed="false">
      <c r="A170" s="0" t="n">
        <v>214</v>
      </c>
      <c r="B170" s="0" t="s">
        <v>348</v>
      </c>
      <c r="C170" s="0" t="str">
        <f aca="false">IF(F170=999,"onbekend",IF(F170=998,"water",IF(F170&lt;207,"veen",IF(F170&lt;328,"zand",IF(F170&lt;423,"klei","leem")))))</f>
        <v>klei</v>
      </c>
      <c r="D170" s="0" t="s">
        <v>349</v>
      </c>
      <c r="E170" s="6" t="n">
        <v>4009</v>
      </c>
      <c r="F170" s="0" t="n">
        <v>408</v>
      </c>
      <c r="G170" s="0" t="n">
        <f aca="false">VLOOKUP($F170,BOFEK_CLUSTERS!$B$2:$AZ$313,50,0)</f>
        <v>0.1215</v>
      </c>
      <c r="H170" s="0" t="n">
        <f aca="false">VLOOKUP($F170,BOFEK_CLUSTERS!$B$2:$AZ$313,51,0)</f>
        <v>0.35</v>
      </c>
      <c r="I170" s="0" t="n">
        <f aca="false">IF(C170="veen",1,0)</f>
        <v>0</v>
      </c>
      <c r="J170" s="0" t="n">
        <f aca="false">VLOOKUP($F170,BOFEK_CLUSTERS!$B$2:$BA$313,52,0)</f>
        <v>0.01</v>
      </c>
      <c r="K170" s="0" t="n">
        <v>1.2</v>
      </c>
      <c r="L170" s="2" t="n">
        <f aca="false">VLOOKUP($F170,BOFEK_CLUSTERS!$B$2:$BC$313,54,0)</f>
        <v>0</v>
      </c>
    </row>
    <row r="171" customFormat="false" ht="12.8" hidden="false" customHeight="false" outlineLevel="0" collapsed="false">
      <c r="A171" s="0" t="n">
        <v>211</v>
      </c>
      <c r="B171" s="0" t="s">
        <v>350</v>
      </c>
      <c r="C171" s="0" t="str">
        <f aca="false">IF(F171=999,"onbekend",IF(F171=998,"water",IF(F171&lt;207,"veen",IF(F171&lt;328,"zand",IF(F171&lt;423,"klei","leem")))))</f>
        <v>klei</v>
      </c>
      <c r="D171" s="0" t="s">
        <v>351</v>
      </c>
      <c r="E171" s="12" t="n">
        <v>4023</v>
      </c>
      <c r="F171" s="0" t="n">
        <v>409</v>
      </c>
      <c r="G171" s="0" t="n">
        <f aca="false">VLOOKUP($F171,BOFEK_CLUSTERS!$B$2:$AZ$313,50,0)</f>
        <v>0.0959</v>
      </c>
      <c r="H171" s="0" t="n">
        <f aca="false">VLOOKUP($F171,BOFEK_CLUSTERS!$B$2:$AZ$313,51,0)</f>
        <v>0.28</v>
      </c>
      <c r="I171" s="0" t="n">
        <f aca="false">IF(C171="veen",1,0)</f>
        <v>0</v>
      </c>
      <c r="J171" s="0" t="n">
        <f aca="false">VLOOKUP($F171,BOFEK_CLUSTERS!$B$2:$BA$313,52,0)</f>
        <v>0.01</v>
      </c>
      <c r="K171" s="0" t="n">
        <v>1.2</v>
      </c>
      <c r="L171" s="2" t="n">
        <f aca="false">VLOOKUP($F171,BOFEK_CLUSTERS!$B$2:$BC$313,54,0)</f>
        <v>0</v>
      </c>
    </row>
    <row r="172" customFormat="false" ht="12.8" hidden="false" customHeight="false" outlineLevel="0" collapsed="false">
      <c r="A172" s="0" t="n">
        <v>36</v>
      </c>
      <c r="B172" s="0" t="s">
        <v>352</v>
      </c>
      <c r="C172" s="0" t="str">
        <f aca="false">IF(F172=999,"onbekend",IF(F172=998,"water",IF(F172&lt;207,"veen",IF(F172&lt;328,"zand",IF(F172&lt;423,"klei","leem")))))</f>
        <v>klei</v>
      </c>
      <c r="D172" s="0" t="s">
        <v>353</v>
      </c>
      <c r="E172" s="8" t="n">
        <v>4004</v>
      </c>
      <c r="F172" s="0" t="n">
        <v>410</v>
      </c>
      <c r="G172" s="0" t="n">
        <f aca="false">VLOOKUP($F172,BOFEK_CLUSTERS!$B$2:$AZ$313,50,0)</f>
        <v>0.1077</v>
      </c>
      <c r="H172" s="0" t="n">
        <f aca="false">VLOOKUP($F172,BOFEK_CLUSTERS!$B$2:$AZ$313,51,0)</f>
        <v>0.35</v>
      </c>
      <c r="I172" s="0" t="n">
        <f aca="false">IF(C172="veen",1,0)</f>
        <v>0</v>
      </c>
      <c r="J172" s="0" t="n">
        <f aca="false">VLOOKUP($F172,BOFEK_CLUSTERS!$B$2:$BA$313,52,0)</f>
        <v>0.01</v>
      </c>
      <c r="K172" s="0" t="n">
        <v>1.2</v>
      </c>
      <c r="L172" s="2" t="n">
        <f aca="false">VLOOKUP($F172,BOFEK_CLUSTERS!$B$2:$BC$313,54,0)</f>
        <v>0</v>
      </c>
    </row>
    <row r="173" customFormat="false" ht="12.8" hidden="false" customHeight="false" outlineLevel="0" collapsed="false">
      <c r="A173" s="0" t="n">
        <v>38</v>
      </c>
      <c r="B173" s="0" t="s">
        <v>354</v>
      </c>
      <c r="C173" s="0" t="str">
        <f aca="false">IF(F173=999,"onbekend",IF(F173=998,"water",IF(F173&lt;207,"veen",IF(F173&lt;328,"zand",IF(F173&lt;423,"klei","leem")))))</f>
        <v>klei</v>
      </c>
      <c r="D173" s="0" t="s">
        <v>355</v>
      </c>
      <c r="E173" s="8" t="n">
        <v>4009</v>
      </c>
      <c r="F173" s="0" t="n">
        <v>410</v>
      </c>
      <c r="G173" s="0" t="n">
        <f aca="false">VLOOKUP($F173,BOFEK_CLUSTERS!$B$2:$AZ$313,50,0)</f>
        <v>0.1077</v>
      </c>
      <c r="H173" s="0" t="n">
        <f aca="false">VLOOKUP($F173,BOFEK_CLUSTERS!$B$2:$AZ$313,51,0)</f>
        <v>0.35</v>
      </c>
      <c r="I173" s="0" t="n">
        <f aca="false">IF(C173="veen",1,0)</f>
        <v>0</v>
      </c>
      <c r="J173" s="0" t="n">
        <f aca="false">VLOOKUP($F173,BOFEK_CLUSTERS!$B$2:$BA$313,52,0)</f>
        <v>0.01</v>
      </c>
      <c r="K173" s="0" t="n">
        <v>1.2</v>
      </c>
      <c r="L173" s="2" t="n">
        <f aca="false">VLOOKUP($F173,BOFEK_CLUSTERS!$B$2:$BC$313,54,0)</f>
        <v>0</v>
      </c>
    </row>
    <row r="174" customFormat="false" ht="12.8" hidden="false" customHeight="false" outlineLevel="0" collapsed="false">
      <c r="A174" s="0" t="n">
        <v>89</v>
      </c>
      <c r="B174" s="0" t="s">
        <v>356</v>
      </c>
      <c r="C174" s="0" t="str">
        <f aca="false">IF(F174=999,"onbekend",IF(F174=998,"water",IF(F174&lt;207,"veen",IF(F174&lt;328,"zand",IF(F174&lt;423,"klei","leem")))))</f>
        <v>klei</v>
      </c>
      <c r="D174" s="0" t="s">
        <v>357</v>
      </c>
      <c r="E174" s="6" t="n">
        <v>4024</v>
      </c>
      <c r="F174" s="0" t="n">
        <v>410</v>
      </c>
      <c r="G174" s="0" t="n">
        <f aca="false">VLOOKUP($F174,BOFEK_CLUSTERS!$B$2:$AZ$313,50,0)</f>
        <v>0.1077</v>
      </c>
      <c r="H174" s="0" t="n">
        <f aca="false">VLOOKUP($F174,BOFEK_CLUSTERS!$B$2:$AZ$313,51,0)</f>
        <v>0.35</v>
      </c>
      <c r="I174" s="0" t="n">
        <f aca="false">IF(C174="veen",1,0)</f>
        <v>0</v>
      </c>
      <c r="J174" s="0" t="n">
        <f aca="false">VLOOKUP($F174,BOFEK_CLUSTERS!$B$2:$BA$313,52,0)</f>
        <v>0.01</v>
      </c>
      <c r="K174" s="0" t="n">
        <v>1.2</v>
      </c>
      <c r="L174" s="2" t="n">
        <f aca="false">VLOOKUP($F174,BOFEK_CLUSTERS!$B$2:$BC$313,54,0)</f>
        <v>0</v>
      </c>
    </row>
    <row r="175" customFormat="false" ht="12.8" hidden="false" customHeight="false" outlineLevel="0" collapsed="false">
      <c r="A175" s="0" t="n">
        <v>99</v>
      </c>
      <c r="B175" s="0" t="s">
        <v>358</v>
      </c>
      <c r="C175" s="0" t="str">
        <f aca="false">IF(F175=999,"onbekend",IF(F175=998,"water",IF(F175&lt;207,"veen",IF(F175&lt;328,"zand",IF(F175&lt;423,"klei","leem")))))</f>
        <v>klei</v>
      </c>
      <c r="D175" s="0" t="s">
        <v>359</v>
      </c>
      <c r="E175" s="8" t="n">
        <v>4015</v>
      </c>
      <c r="F175" s="0" t="n">
        <v>410</v>
      </c>
      <c r="G175" s="0" t="n">
        <f aca="false">VLOOKUP($F175,BOFEK_CLUSTERS!$B$2:$AZ$313,50,0)</f>
        <v>0.1077</v>
      </c>
      <c r="H175" s="0" t="n">
        <f aca="false">VLOOKUP($F175,BOFEK_CLUSTERS!$B$2:$AZ$313,51,0)</f>
        <v>0.35</v>
      </c>
      <c r="I175" s="0" t="n">
        <f aca="false">IF(C175="veen",1,0)</f>
        <v>0</v>
      </c>
      <c r="J175" s="0" t="n">
        <f aca="false">VLOOKUP($F175,BOFEK_CLUSTERS!$B$2:$BA$313,52,0)</f>
        <v>0.01</v>
      </c>
      <c r="K175" s="0" t="n">
        <v>1.2</v>
      </c>
      <c r="L175" s="2" t="n">
        <f aca="false">VLOOKUP($F175,BOFEK_CLUSTERS!$B$2:$BC$313,54,0)</f>
        <v>0</v>
      </c>
    </row>
    <row r="176" customFormat="false" ht="12.8" hidden="false" customHeight="false" outlineLevel="0" collapsed="false">
      <c r="A176" s="0" t="n">
        <v>125</v>
      </c>
      <c r="B176" s="0" t="s">
        <v>360</v>
      </c>
      <c r="C176" s="0" t="str">
        <f aca="false">IF(F176=999,"onbekend",IF(F176=998,"water",IF(F176&lt;207,"veen",IF(F176&lt;328,"zand",IF(F176&lt;423,"klei","leem")))))</f>
        <v>klei</v>
      </c>
      <c r="D176" s="0" t="s">
        <v>361</v>
      </c>
      <c r="E176" s="8" t="n">
        <v>4024</v>
      </c>
      <c r="F176" s="0" t="n">
        <v>410</v>
      </c>
      <c r="G176" s="0" t="n">
        <f aca="false">VLOOKUP($F176,BOFEK_CLUSTERS!$B$2:$AZ$313,50,0)</f>
        <v>0.1077</v>
      </c>
      <c r="H176" s="0" t="n">
        <f aca="false">VLOOKUP($F176,BOFEK_CLUSTERS!$B$2:$AZ$313,51,0)</f>
        <v>0.35</v>
      </c>
      <c r="I176" s="0" t="n">
        <f aca="false">IF(C176="veen",1,0)</f>
        <v>0</v>
      </c>
      <c r="J176" s="0" t="n">
        <f aca="false">VLOOKUP($F176,BOFEK_CLUSTERS!$B$2:$BA$313,52,0)</f>
        <v>0.01</v>
      </c>
      <c r="K176" s="0" t="n">
        <v>1.2</v>
      </c>
      <c r="L176" s="2" t="n">
        <f aca="false">VLOOKUP($F176,BOFEK_CLUSTERS!$B$2:$BC$313,54,0)</f>
        <v>0</v>
      </c>
    </row>
    <row r="177" customFormat="false" ht="12.8" hidden="false" customHeight="false" outlineLevel="0" collapsed="false">
      <c r="A177" s="0" t="n">
        <v>150</v>
      </c>
      <c r="B177" s="0" t="s">
        <v>362</v>
      </c>
      <c r="C177" s="0" t="str">
        <f aca="false">IF(F177=999,"onbekend",IF(F177=998,"water",IF(F177&lt;207,"veen",IF(F177&lt;328,"zand",IF(F177&lt;423,"klei","leem")))))</f>
        <v>klei</v>
      </c>
      <c r="D177" s="0" t="s">
        <v>363</v>
      </c>
      <c r="E177" s="6" t="n">
        <v>4024</v>
      </c>
      <c r="F177" s="0" t="n">
        <v>410</v>
      </c>
      <c r="G177" s="0" t="n">
        <f aca="false">VLOOKUP($F177,BOFEK_CLUSTERS!$B$2:$AZ$313,50,0)</f>
        <v>0.1077</v>
      </c>
      <c r="H177" s="0" t="n">
        <f aca="false">VLOOKUP($F177,BOFEK_CLUSTERS!$B$2:$AZ$313,51,0)</f>
        <v>0.35</v>
      </c>
      <c r="I177" s="0" t="n">
        <f aca="false">IF(C177="veen",1,0)</f>
        <v>0</v>
      </c>
      <c r="J177" s="0" t="n">
        <f aca="false">VLOOKUP($F177,BOFEK_CLUSTERS!$B$2:$BA$313,52,0)</f>
        <v>0.01</v>
      </c>
      <c r="K177" s="0" t="n">
        <v>1.2</v>
      </c>
      <c r="L177" s="2" t="n">
        <f aca="false">VLOOKUP($F177,BOFEK_CLUSTERS!$B$2:$BC$313,54,0)</f>
        <v>0</v>
      </c>
    </row>
    <row r="178" customFormat="false" ht="12.8" hidden="false" customHeight="false" outlineLevel="0" collapsed="false">
      <c r="A178" s="0" t="n">
        <v>221</v>
      </c>
      <c r="B178" s="0" t="s">
        <v>364</v>
      </c>
      <c r="C178" s="0" t="str">
        <f aca="false">IF(F178=999,"onbekend",IF(F178=998,"water",IF(F178&lt;207,"veen",IF(F178&lt;328,"zand",IF(F178&lt;423,"klei","leem")))))</f>
        <v>klei</v>
      </c>
      <c r="D178" s="0" t="s">
        <v>365</v>
      </c>
      <c r="E178" s="8" t="n">
        <v>4016</v>
      </c>
      <c r="F178" s="0" t="n">
        <v>410</v>
      </c>
      <c r="G178" s="0" t="n">
        <f aca="false">VLOOKUP($F178,BOFEK_CLUSTERS!$B$2:$AZ$313,50,0)</f>
        <v>0.1077</v>
      </c>
      <c r="H178" s="0" t="n">
        <f aca="false">VLOOKUP($F178,BOFEK_CLUSTERS!$B$2:$AZ$313,51,0)</f>
        <v>0.35</v>
      </c>
      <c r="I178" s="0" t="n">
        <f aca="false">IF(C178="veen",1,0)</f>
        <v>0</v>
      </c>
      <c r="J178" s="0" t="n">
        <f aca="false">VLOOKUP($F178,BOFEK_CLUSTERS!$B$2:$BA$313,52,0)</f>
        <v>0.01</v>
      </c>
      <c r="K178" s="0" t="n">
        <v>1.2</v>
      </c>
      <c r="L178" s="2" t="n">
        <f aca="false">VLOOKUP($F178,BOFEK_CLUSTERS!$B$2:$BC$313,54,0)</f>
        <v>0</v>
      </c>
    </row>
    <row r="179" customFormat="false" ht="12.8" hidden="false" customHeight="false" outlineLevel="0" collapsed="false">
      <c r="A179" s="0" t="n">
        <v>222</v>
      </c>
      <c r="B179" s="0" t="s">
        <v>366</v>
      </c>
      <c r="C179" s="0" t="str">
        <f aca="false">IF(F179=999,"onbekend",IF(F179=998,"water",IF(F179&lt;207,"veen",IF(F179&lt;328,"zand",IF(F179&lt;423,"klei","leem")))))</f>
        <v>klei</v>
      </c>
      <c r="D179" s="0" t="s">
        <v>367</v>
      </c>
      <c r="E179" s="6" t="n">
        <v>4009</v>
      </c>
      <c r="F179" s="0" t="n">
        <v>410</v>
      </c>
      <c r="G179" s="0" t="n">
        <f aca="false">VLOOKUP($F179,BOFEK_CLUSTERS!$B$2:$AZ$313,50,0)</f>
        <v>0.1077</v>
      </c>
      <c r="H179" s="0" t="n">
        <f aca="false">VLOOKUP($F179,BOFEK_CLUSTERS!$B$2:$AZ$313,51,0)</f>
        <v>0.35</v>
      </c>
      <c r="I179" s="0" t="n">
        <f aca="false">IF(C179="veen",1,0)</f>
        <v>0</v>
      </c>
      <c r="J179" s="0" t="n">
        <f aca="false">VLOOKUP($F179,BOFEK_CLUSTERS!$B$2:$BA$313,52,0)</f>
        <v>0.01</v>
      </c>
      <c r="K179" s="0" t="n">
        <v>1.2</v>
      </c>
      <c r="L179" s="2" t="n">
        <f aca="false">VLOOKUP($F179,BOFEK_CLUSTERS!$B$2:$BC$313,54,0)</f>
        <v>0</v>
      </c>
    </row>
    <row r="180" customFormat="false" ht="12.8" hidden="false" customHeight="false" outlineLevel="0" collapsed="false">
      <c r="A180" s="0" t="n">
        <v>251</v>
      </c>
      <c r="B180" s="0" t="s">
        <v>368</v>
      </c>
      <c r="C180" s="0" t="str">
        <f aca="false">IF(F180=999,"onbekend",IF(F180=998,"water",IF(F180&lt;207,"veen",IF(F180&lt;328,"zand",IF(F180&lt;423,"klei","leem")))))</f>
        <v>klei</v>
      </c>
      <c r="D180" s="0" t="s">
        <v>369</v>
      </c>
      <c r="E180" s="8" t="n">
        <v>2003</v>
      </c>
      <c r="F180" s="0" t="n">
        <v>410</v>
      </c>
      <c r="G180" s="0" t="n">
        <f aca="false">VLOOKUP($F180,BOFEK_CLUSTERS!$B$2:$AZ$313,50,0)</f>
        <v>0.1077</v>
      </c>
      <c r="H180" s="0" t="n">
        <f aca="false">VLOOKUP($F180,BOFEK_CLUSTERS!$B$2:$AZ$313,51,0)</f>
        <v>0.35</v>
      </c>
      <c r="I180" s="0" t="n">
        <f aca="false">IF(C180="veen",1,0)</f>
        <v>0</v>
      </c>
      <c r="J180" s="0" t="n">
        <f aca="false">VLOOKUP($F180,BOFEK_CLUSTERS!$B$2:$BA$313,52,0)</f>
        <v>0.01</v>
      </c>
      <c r="K180" s="0" t="n">
        <v>1.2</v>
      </c>
      <c r="L180" s="2" t="n">
        <f aca="false">VLOOKUP($F180,BOFEK_CLUSTERS!$B$2:$BC$313,54,0)</f>
        <v>0</v>
      </c>
    </row>
    <row r="181" customFormat="false" ht="12.8" hidden="false" customHeight="false" outlineLevel="0" collapsed="false">
      <c r="A181" s="0" t="n">
        <v>63</v>
      </c>
      <c r="B181" s="0" t="s">
        <v>370</v>
      </c>
      <c r="C181" s="0" t="str">
        <f aca="false">IF(F181=999,"onbekend",IF(F181=998,"water",IF(F181&lt;207,"veen",IF(F181&lt;328,"zand",IF(F181&lt;423,"klei","leem")))))</f>
        <v>klei</v>
      </c>
      <c r="D181" s="0" t="s">
        <v>371</v>
      </c>
      <c r="E181" s="6" t="n">
        <v>4016</v>
      </c>
      <c r="F181" s="0" t="n">
        <v>411</v>
      </c>
      <c r="G181" s="0" t="n">
        <f aca="false">VLOOKUP($F181,BOFEK_CLUSTERS!$B$2:$AZ$313,50,0)</f>
        <v>0.1069</v>
      </c>
      <c r="H181" s="0" t="n">
        <f aca="false">VLOOKUP($F181,BOFEK_CLUSTERS!$B$2:$AZ$313,51,0)</f>
        <v>0.38</v>
      </c>
      <c r="I181" s="0" t="n">
        <f aca="false">IF(C181="veen",1,0)</f>
        <v>0</v>
      </c>
      <c r="J181" s="0" t="n">
        <f aca="false">VLOOKUP($F181,BOFEK_CLUSTERS!$B$2:$BA$313,52,0)</f>
        <v>0.01</v>
      </c>
      <c r="K181" s="0" t="n">
        <v>1.2</v>
      </c>
      <c r="L181" s="2" t="n">
        <f aca="false">VLOOKUP($F181,BOFEK_CLUSTERS!$B$2:$BC$313,54,0)</f>
        <v>0</v>
      </c>
    </row>
    <row r="182" customFormat="false" ht="12.8" hidden="false" customHeight="false" outlineLevel="0" collapsed="false">
      <c r="A182" s="0" t="n">
        <v>124</v>
      </c>
      <c r="B182" s="0" t="s">
        <v>372</v>
      </c>
      <c r="C182" s="0" t="str">
        <f aca="false">IF(F182=999,"onbekend",IF(F182=998,"water",IF(F182&lt;207,"veen",IF(F182&lt;328,"zand",IF(F182&lt;423,"klei","leem")))))</f>
        <v>klei</v>
      </c>
      <c r="D182" s="0" t="s">
        <v>373</v>
      </c>
      <c r="E182" s="8" t="n">
        <v>4016</v>
      </c>
      <c r="F182" s="0" t="n">
        <v>411</v>
      </c>
      <c r="G182" s="0" t="n">
        <f aca="false">VLOOKUP($F182,BOFEK_CLUSTERS!$B$2:$AZ$313,50,0)</f>
        <v>0.1069</v>
      </c>
      <c r="H182" s="0" t="n">
        <f aca="false">VLOOKUP($F182,BOFEK_CLUSTERS!$B$2:$AZ$313,51,0)</f>
        <v>0.38</v>
      </c>
      <c r="I182" s="0" t="n">
        <f aca="false">IF(C182="veen",1,0)</f>
        <v>0</v>
      </c>
      <c r="J182" s="0" t="n">
        <f aca="false">VLOOKUP($F182,BOFEK_CLUSTERS!$B$2:$BA$313,52,0)</f>
        <v>0.01</v>
      </c>
      <c r="K182" s="0" t="n">
        <v>1.2</v>
      </c>
      <c r="L182" s="2" t="n">
        <f aca="false">VLOOKUP($F182,BOFEK_CLUSTERS!$B$2:$BC$313,54,0)</f>
        <v>0</v>
      </c>
    </row>
    <row r="183" customFormat="false" ht="12.8" hidden="false" customHeight="false" outlineLevel="0" collapsed="false">
      <c r="A183" s="0" t="n">
        <v>143</v>
      </c>
      <c r="B183" s="0" t="s">
        <v>374</v>
      </c>
      <c r="C183" s="0" t="str">
        <f aca="false">IF(F183=999,"onbekend",IF(F183=998,"water",IF(F183&lt;207,"veen",IF(F183&lt;328,"zand",IF(F183&lt;423,"klei","leem")))))</f>
        <v>klei</v>
      </c>
      <c r="D183" s="0" t="s">
        <v>375</v>
      </c>
      <c r="E183" s="6" t="n">
        <v>4020</v>
      </c>
      <c r="F183" s="0" t="n">
        <v>411</v>
      </c>
      <c r="G183" s="0" t="n">
        <f aca="false">VLOOKUP($F183,BOFEK_CLUSTERS!$B$2:$AZ$313,50,0)</f>
        <v>0.1069</v>
      </c>
      <c r="H183" s="0" t="n">
        <f aca="false">VLOOKUP($F183,BOFEK_CLUSTERS!$B$2:$AZ$313,51,0)</f>
        <v>0.38</v>
      </c>
      <c r="I183" s="0" t="n">
        <f aca="false">IF(C183="veen",1,0)</f>
        <v>0</v>
      </c>
      <c r="J183" s="0" t="n">
        <f aca="false">VLOOKUP($F183,BOFEK_CLUSTERS!$B$2:$BA$313,52,0)</f>
        <v>0.01</v>
      </c>
      <c r="K183" s="0" t="n">
        <v>1.2</v>
      </c>
      <c r="L183" s="2" t="n">
        <f aca="false">VLOOKUP($F183,BOFEK_CLUSTERS!$B$2:$BC$313,54,0)</f>
        <v>0</v>
      </c>
    </row>
    <row r="184" customFormat="false" ht="12.8" hidden="false" customHeight="false" outlineLevel="0" collapsed="false">
      <c r="A184" s="0" t="n">
        <v>212</v>
      </c>
      <c r="B184" s="0" t="s">
        <v>376</v>
      </c>
      <c r="C184" s="0" t="str">
        <f aca="false">IF(F184=999,"onbekend",IF(F184=998,"water",IF(F184&lt;207,"veen",IF(F184&lt;328,"zand",IF(F184&lt;423,"klei","leem")))))</f>
        <v>klei</v>
      </c>
      <c r="D184" s="0" t="s">
        <v>377</v>
      </c>
      <c r="E184" s="8" t="n">
        <v>4013</v>
      </c>
      <c r="F184" s="0" t="n">
        <v>411</v>
      </c>
      <c r="G184" s="0" t="n">
        <f aca="false">VLOOKUP($F184,BOFEK_CLUSTERS!$B$2:$AZ$313,50,0)</f>
        <v>0.1069</v>
      </c>
      <c r="H184" s="0" t="n">
        <f aca="false">VLOOKUP($F184,BOFEK_CLUSTERS!$B$2:$AZ$313,51,0)</f>
        <v>0.38</v>
      </c>
      <c r="I184" s="0" t="n">
        <f aca="false">IF(C184="veen",1,0)</f>
        <v>0</v>
      </c>
      <c r="J184" s="0" t="n">
        <f aca="false">VLOOKUP($F184,BOFEK_CLUSTERS!$B$2:$BA$313,52,0)</f>
        <v>0.01</v>
      </c>
      <c r="K184" s="0" t="n">
        <v>1.2</v>
      </c>
      <c r="L184" s="2" t="n">
        <f aca="false">VLOOKUP($F184,BOFEK_CLUSTERS!$B$2:$BC$313,54,0)</f>
        <v>0</v>
      </c>
    </row>
    <row r="185" customFormat="false" ht="12.8" hidden="false" customHeight="false" outlineLevel="0" collapsed="false">
      <c r="A185" s="0" t="n">
        <v>310</v>
      </c>
      <c r="B185" s="0" t="s">
        <v>378</v>
      </c>
      <c r="C185" s="0" t="str">
        <f aca="false">IF(F185=999,"onbekend",IF(F185=998,"water",IF(F185&lt;207,"veen",IF(F185&lt;328,"zand",IF(F185&lt;423,"klei","leem")))))</f>
        <v>klei</v>
      </c>
      <c r="D185" s="0" t="s">
        <v>379</v>
      </c>
      <c r="E185" s="8" t="n">
        <v>4016</v>
      </c>
      <c r="F185" s="0" t="n">
        <v>411</v>
      </c>
      <c r="G185" s="0" t="n">
        <f aca="false">VLOOKUP($F185,BOFEK_CLUSTERS!$B$2:$AZ$313,50,0)</f>
        <v>0.1069</v>
      </c>
      <c r="H185" s="0" t="n">
        <f aca="false">VLOOKUP($F185,BOFEK_CLUSTERS!$B$2:$AZ$313,51,0)</f>
        <v>0.38</v>
      </c>
      <c r="I185" s="0" t="n">
        <f aca="false">IF(C185="veen",1,0)</f>
        <v>0</v>
      </c>
      <c r="J185" s="0" t="n">
        <f aca="false">VLOOKUP($F185,BOFEK_CLUSTERS!$B$2:$BA$313,52,0)</f>
        <v>0.01</v>
      </c>
      <c r="K185" s="0" t="n">
        <v>1.2</v>
      </c>
      <c r="L185" s="2" t="n">
        <f aca="false">VLOOKUP($F185,BOFEK_CLUSTERS!$B$2:$BC$313,54,0)</f>
        <v>0</v>
      </c>
    </row>
    <row r="186" customFormat="false" ht="12.8" hidden="false" customHeight="false" outlineLevel="0" collapsed="false">
      <c r="A186" s="0" t="n">
        <v>311</v>
      </c>
      <c r="B186" s="0" t="s">
        <v>380</v>
      </c>
      <c r="C186" s="0" t="str">
        <f aca="false">IF(F186=999,"onbekend",IF(F186=998,"water",IF(F186&lt;207,"veen",IF(F186&lt;328,"zand",IF(F186&lt;423,"klei","leem")))))</f>
        <v>klei</v>
      </c>
      <c r="D186" s="0" t="s">
        <v>381</v>
      </c>
      <c r="E186" s="8" t="n">
        <v>4016</v>
      </c>
      <c r="F186" s="0" t="n">
        <v>411</v>
      </c>
      <c r="G186" s="0" t="n">
        <f aca="false">VLOOKUP($F186,BOFEK_CLUSTERS!$B$2:$AZ$313,50,0)</f>
        <v>0.1069</v>
      </c>
      <c r="H186" s="0" t="n">
        <f aca="false">VLOOKUP($F186,BOFEK_CLUSTERS!$B$2:$AZ$313,51,0)</f>
        <v>0.38</v>
      </c>
      <c r="I186" s="0" t="n">
        <f aca="false">IF(C186="veen",1,0)</f>
        <v>0</v>
      </c>
      <c r="J186" s="0" t="n">
        <f aca="false">VLOOKUP($F186,BOFEK_CLUSTERS!$B$2:$BA$313,52,0)</f>
        <v>0.01</v>
      </c>
      <c r="K186" s="0" t="n">
        <v>1.2</v>
      </c>
      <c r="L186" s="2" t="n">
        <f aca="false">VLOOKUP($F186,BOFEK_CLUSTERS!$B$2:$BC$313,54,0)</f>
        <v>0</v>
      </c>
    </row>
    <row r="187" customFormat="false" ht="12.8" hidden="false" customHeight="false" outlineLevel="0" collapsed="false">
      <c r="A187" s="0" t="n">
        <v>59</v>
      </c>
      <c r="B187" s="0" t="s">
        <v>382</v>
      </c>
      <c r="C187" s="0" t="str">
        <f aca="false">IF(F187=999,"onbekend",IF(F187=998,"water",IF(F187&lt;207,"veen",IF(F187&lt;328,"zand",IF(F187&lt;423,"klei","leem")))))</f>
        <v>klei</v>
      </c>
      <c r="D187" s="0" t="s">
        <v>383</v>
      </c>
      <c r="E187" s="8" t="n">
        <v>4014</v>
      </c>
      <c r="F187" s="0" t="n">
        <v>412</v>
      </c>
      <c r="G187" s="0" t="n">
        <f aca="false">VLOOKUP($F187,BOFEK_CLUSTERS!$B$2:$AZ$313,50,0)</f>
        <v>0.1117</v>
      </c>
      <c r="H187" s="0" t="n">
        <f aca="false">VLOOKUP($F187,BOFEK_CLUSTERS!$B$2:$AZ$313,51,0)</f>
        <v>0.35</v>
      </c>
      <c r="I187" s="0" t="n">
        <f aca="false">IF(C187="veen",1,0)</f>
        <v>0</v>
      </c>
      <c r="J187" s="0" t="n">
        <f aca="false">VLOOKUP($F187,BOFEK_CLUSTERS!$B$2:$BA$313,52,0)</f>
        <v>0.01</v>
      </c>
      <c r="K187" s="0" t="n">
        <v>1.2</v>
      </c>
      <c r="L187" s="2" t="n">
        <f aca="false">VLOOKUP($F187,BOFEK_CLUSTERS!$B$2:$BC$313,54,0)</f>
        <v>0</v>
      </c>
    </row>
    <row r="188" customFormat="false" ht="12.8" hidden="false" customHeight="false" outlineLevel="0" collapsed="false">
      <c r="A188" s="0" t="n">
        <v>70</v>
      </c>
      <c r="B188" s="0" t="s">
        <v>384</v>
      </c>
      <c r="C188" s="0" t="str">
        <f aca="false">IF(F188=999,"onbekend",IF(F188=998,"water",IF(F188&lt;207,"veen",IF(F188&lt;328,"zand",IF(F188&lt;423,"klei","leem")))))</f>
        <v>klei</v>
      </c>
      <c r="D188" s="0" t="s">
        <v>385</v>
      </c>
      <c r="E188" s="6" t="n">
        <v>4012</v>
      </c>
      <c r="F188" s="0" t="n">
        <v>412</v>
      </c>
      <c r="G188" s="0" t="n">
        <f aca="false">VLOOKUP($F188,BOFEK_CLUSTERS!$B$2:$AZ$313,50,0)</f>
        <v>0.1117</v>
      </c>
      <c r="H188" s="0" t="n">
        <f aca="false">VLOOKUP($F188,BOFEK_CLUSTERS!$B$2:$AZ$313,51,0)</f>
        <v>0.35</v>
      </c>
      <c r="I188" s="0" t="n">
        <f aca="false">IF(C188="veen",1,0)</f>
        <v>0</v>
      </c>
      <c r="J188" s="0" t="n">
        <f aca="false">VLOOKUP($F188,BOFEK_CLUSTERS!$B$2:$BA$313,52,0)</f>
        <v>0.01</v>
      </c>
      <c r="K188" s="0" t="n">
        <v>1.2</v>
      </c>
      <c r="L188" s="2" t="n">
        <f aca="false">VLOOKUP($F188,BOFEK_CLUSTERS!$B$2:$BC$313,54,0)</f>
        <v>0</v>
      </c>
    </row>
    <row r="189" customFormat="false" ht="12.8" hidden="false" customHeight="false" outlineLevel="0" collapsed="false">
      <c r="A189" s="0" t="n">
        <v>71</v>
      </c>
      <c r="B189" s="0" t="s">
        <v>386</v>
      </c>
      <c r="C189" s="0" t="str">
        <f aca="false">IF(F189=999,"onbekend",IF(F189=998,"water",IF(F189&lt;207,"veen",IF(F189&lt;328,"zand",IF(F189&lt;423,"klei","leem")))))</f>
        <v>klei</v>
      </c>
      <c r="D189" s="0" t="s">
        <v>387</v>
      </c>
      <c r="E189" s="6" t="n">
        <v>4012</v>
      </c>
      <c r="F189" s="0" t="n">
        <v>412</v>
      </c>
      <c r="G189" s="0" t="n">
        <f aca="false">VLOOKUP($F189,BOFEK_CLUSTERS!$B$2:$AZ$313,50,0)</f>
        <v>0.1117</v>
      </c>
      <c r="H189" s="0" t="n">
        <f aca="false">VLOOKUP($F189,BOFEK_CLUSTERS!$B$2:$AZ$313,51,0)</f>
        <v>0.35</v>
      </c>
      <c r="I189" s="0" t="n">
        <f aca="false">IF(C189="veen",1,0)</f>
        <v>0</v>
      </c>
      <c r="J189" s="0" t="n">
        <f aca="false">VLOOKUP($F189,BOFEK_CLUSTERS!$B$2:$BA$313,52,0)</f>
        <v>0.01</v>
      </c>
      <c r="K189" s="0" t="n">
        <v>1.2</v>
      </c>
      <c r="L189" s="2" t="n">
        <f aca="false">VLOOKUP($F189,BOFEK_CLUSTERS!$B$2:$BC$313,54,0)</f>
        <v>0</v>
      </c>
    </row>
    <row r="190" customFormat="false" ht="12.8" hidden="false" customHeight="false" outlineLevel="0" collapsed="false">
      <c r="A190" s="0" t="n">
        <v>73</v>
      </c>
      <c r="B190" s="0" t="s">
        <v>388</v>
      </c>
      <c r="C190" s="0" t="str">
        <f aca="false">IF(F190=999,"onbekend",IF(F190=998,"water",IF(F190&lt;207,"veen",IF(F190&lt;328,"zand",IF(F190&lt;423,"klei","leem")))))</f>
        <v>klei</v>
      </c>
      <c r="D190" s="0" t="s">
        <v>389</v>
      </c>
      <c r="E190" s="5" t="n">
        <v>4012</v>
      </c>
      <c r="F190" s="0" t="n">
        <v>412</v>
      </c>
      <c r="G190" s="0" t="n">
        <f aca="false">VLOOKUP($F190,BOFEK_CLUSTERS!$B$2:$AZ$313,50,0)</f>
        <v>0.1117</v>
      </c>
      <c r="H190" s="0" t="n">
        <f aca="false">VLOOKUP($F190,BOFEK_CLUSTERS!$B$2:$AZ$313,51,0)</f>
        <v>0.35</v>
      </c>
      <c r="I190" s="0" t="n">
        <f aca="false">IF(C190="veen",1,0)</f>
        <v>0</v>
      </c>
      <c r="J190" s="0" t="n">
        <f aca="false">VLOOKUP($F190,BOFEK_CLUSTERS!$B$2:$BA$313,52,0)</f>
        <v>0.01</v>
      </c>
      <c r="K190" s="0" t="n">
        <v>1.2</v>
      </c>
      <c r="L190" s="2" t="n">
        <f aca="false">VLOOKUP($F190,BOFEK_CLUSTERS!$B$2:$BC$313,54,0)</f>
        <v>0</v>
      </c>
    </row>
    <row r="191" customFormat="false" ht="12.8" hidden="false" customHeight="false" outlineLevel="0" collapsed="false">
      <c r="A191" s="0" t="n">
        <v>155</v>
      </c>
      <c r="B191" s="0" t="s">
        <v>390</v>
      </c>
      <c r="C191" s="0" t="str">
        <f aca="false">IF(F191=999,"onbekend",IF(F191=998,"water",IF(F191&lt;207,"veen",IF(F191&lt;328,"zand",IF(F191&lt;423,"klei","leem")))))</f>
        <v>klei</v>
      </c>
      <c r="D191" s="0" t="s">
        <v>391</v>
      </c>
      <c r="E191" s="6" t="n">
        <v>4016</v>
      </c>
      <c r="F191" s="0" t="n">
        <v>413</v>
      </c>
      <c r="G191" s="0" t="n">
        <f aca="false">VLOOKUP($F191,BOFEK_CLUSTERS!$B$2:$AZ$313,50,0)</f>
        <v>0.0209</v>
      </c>
      <c r="H191" s="0" t="n">
        <f aca="false">VLOOKUP($F191,BOFEK_CLUSTERS!$B$2:$AZ$313,51,0)</f>
        <v>0.48</v>
      </c>
      <c r="I191" s="0" t="n">
        <f aca="false">IF(C191="veen",1,0)</f>
        <v>0</v>
      </c>
      <c r="J191" s="0" t="n">
        <f aca="false">VLOOKUP($F191,BOFEK_CLUSTERS!$B$2:$BA$313,52,0)</f>
        <v>0.01</v>
      </c>
      <c r="K191" s="0" t="n">
        <v>1.2</v>
      </c>
      <c r="L191" s="2" t="n">
        <f aca="false">VLOOKUP($F191,BOFEK_CLUSTERS!$B$2:$BC$313,54,0)</f>
        <v>0</v>
      </c>
    </row>
    <row r="192" customFormat="false" ht="12.8" hidden="false" customHeight="false" outlineLevel="0" collapsed="false">
      <c r="A192" s="0" t="n">
        <v>209</v>
      </c>
      <c r="B192" s="0" t="s">
        <v>392</v>
      </c>
      <c r="C192" s="0" t="str">
        <f aca="false">IF(F192=999,"onbekend",IF(F192=998,"water",IF(F192&lt;207,"veen",IF(F192&lt;328,"zand",IF(F192&lt;423,"klei","leem")))))</f>
        <v>klei</v>
      </c>
      <c r="D192" s="0" t="s">
        <v>393</v>
      </c>
      <c r="E192" s="6" t="n">
        <v>4016</v>
      </c>
      <c r="F192" s="0" t="n">
        <v>413</v>
      </c>
      <c r="G192" s="0" t="n">
        <f aca="false">VLOOKUP($F192,BOFEK_CLUSTERS!$B$2:$AZ$313,50,0)</f>
        <v>0.0209</v>
      </c>
      <c r="H192" s="0" t="n">
        <f aca="false">VLOOKUP($F192,BOFEK_CLUSTERS!$B$2:$AZ$313,51,0)</f>
        <v>0.48</v>
      </c>
      <c r="I192" s="0" t="n">
        <f aca="false">IF(C192="veen",1,0)</f>
        <v>0</v>
      </c>
      <c r="J192" s="0" t="n">
        <f aca="false">VLOOKUP($F192,BOFEK_CLUSTERS!$B$2:$BA$313,52,0)</f>
        <v>0.01</v>
      </c>
      <c r="K192" s="0" t="n">
        <v>1.2</v>
      </c>
      <c r="L192" s="2" t="n">
        <f aca="false">VLOOKUP($F192,BOFEK_CLUSTERS!$B$2:$BC$313,54,0)</f>
        <v>0</v>
      </c>
    </row>
    <row r="193" customFormat="false" ht="12.8" hidden="false" customHeight="false" outlineLevel="0" collapsed="false">
      <c r="A193" s="0" t="n">
        <v>210</v>
      </c>
      <c r="B193" s="0" t="s">
        <v>394</v>
      </c>
      <c r="C193" s="0" t="str">
        <f aca="false">IF(F193=999,"onbekend",IF(F193=998,"water",IF(F193&lt;207,"veen",IF(F193&lt;328,"zand",IF(F193&lt;423,"klei","leem")))))</f>
        <v>klei</v>
      </c>
      <c r="D193" s="0" t="s">
        <v>395</v>
      </c>
      <c r="E193" s="6" t="n">
        <v>4007</v>
      </c>
      <c r="F193" s="0" t="n">
        <v>413</v>
      </c>
      <c r="G193" s="0" t="n">
        <f aca="false">VLOOKUP($F193,BOFEK_CLUSTERS!$B$2:$AZ$313,50,0)</f>
        <v>0.0209</v>
      </c>
      <c r="H193" s="0" t="n">
        <f aca="false">VLOOKUP($F193,BOFEK_CLUSTERS!$B$2:$AZ$313,51,0)</f>
        <v>0.48</v>
      </c>
      <c r="I193" s="0" t="n">
        <f aca="false">IF(C193="veen",1,0)</f>
        <v>0</v>
      </c>
      <c r="J193" s="0" t="n">
        <f aca="false">VLOOKUP($F193,BOFEK_CLUSTERS!$B$2:$BA$313,52,0)</f>
        <v>0.01</v>
      </c>
      <c r="K193" s="0" t="n">
        <v>1.2</v>
      </c>
      <c r="L193" s="2" t="n">
        <f aca="false">VLOOKUP($F193,BOFEK_CLUSTERS!$B$2:$BC$313,54,0)</f>
        <v>0</v>
      </c>
    </row>
    <row r="194" customFormat="false" ht="12.8" hidden="false" customHeight="false" outlineLevel="0" collapsed="false">
      <c r="A194" s="0" t="n">
        <v>220</v>
      </c>
      <c r="B194" s="0" t="s">
        <v>396</v>
      </c>
      <c r="C194" s="0" t="str">
        <f aca="false">IF(F194=999,"onbekend",IF(F194=998,"water",IF(F194&lt;207,"veen",IF(F194&lt;328,"zand",IF(F194&lt;423,"klei","leem")))))</f>
        <v>klei</v>
      </c>
      <c r="D194" s="0" t="s">
        <v>397</v>
      </c>
      <c r="E194" s="6" t="n">
        <v>4016</v>
      </c>
      <c r="F194" s="0" t="n">
        <v>413</v>
      </c>
      <c r="G194" s="0" t="n">
        <f aca="false">VLOOKUP($F194,BOFEK_CLUSTERS!$B$2:$AZ$313,50,0)</f>
        <v>0.0209</v>
      </c>
      <c r="H194" s="0" t="n">
        <f aca="false">VLOOKUP($F194,BOFEK_CLUSTERS!$B$2:$AZ$313,51,0)</f>
        <v>0.48</v>
      </c>
      <c r="I194" s="0" t="n">
        <f aca="false">IF(C194="veen",1,0)</f>
        <v>0</v>
      </c>
      <c r="J194" s="0" t="n">
        <f aca="false">VLOOKUP($F194,BOFEK_CLUSTERS!$B$2:$BA$313,52,0)</f>
        <v>0.01</v>
      </c>
      <c r="K194" s="0" t="n">
        <v>1.2</v>
      </c>
      <c r="L194" s="2" t="n">
        <f aca="false">VLOOKUP($F194,BOFEK_CLUSTERS!$B$2:$BC$313,54,0)</f>
        <v>0</v>
      </c>
    </row>
    <row r="195" customFormat="false" ht="12.8" hidden="false" customHeight="false" outlineLevel="0" collapsed="false">
      <c r="A195" s="0" t="n">
        <v>241</v>
      </c>
      <c r="B195" s="0" t="s">
        <v>398</v>
      </c>
      <c r="C195" s="0" t="str">
        <f aca="false">IF(F195=999,"onbekend",IF(F195=998,"water",IF(F195&lt;207,"veen",IF(F195&lt;328,"zand",IF(F195&lt;423,"klei","leem")))))</f>
        <v>klei</v>
      </c>
      <c r="D195" s="0" t="s">
        <v>399</v>
      </c>
      <c r="E195" s="8" t="n">
        <v>4002</v>
      </c>
      <c r="F195" s="0" t="n">
        <v>413</v>
      </c>
      <c r="G195" s="0" t="n">
        <f aca="false">VLOOKUP($F195,BOFEK_CLUSTERS!$B$2:$AZ$313,50,0)</f>
        <v>0.0209</v>
      </c>
      <c r="H195" s="0" t="n">
        <f aca="false">VLOOKUP($F195,BOFEK_CLUSTERS!$B$2:$AZ$313,51,0)</f>
        <v>0.48</v>
      </c>
      <c r="I195" s="0" t="n">
        <f aca="false">IF(C195="veen",1,0)</f>
        <v>0</v>
      </c>
      <c r="J195" s="0" t="n">
        <f aca="false">VLOOKUP($F195,BOFEK_CLUSTERS!$B$2:$BA$313,52,0)</f>
        <v>0.01</v>
      </c>
      <c r="K195" s="0" t="n">
        <v>1.2</v>
      </c>
      <c r="L195" s="2" t="n">
        <f aca="false">VLOOKUP($F195,BOFEK_CLUSTERS!$B$2:$BC$313,54,0)</f>
        <v>0</v>
      </c>
    </row>
    <row r="196" customFormat="false" ht="12.8" hidden="false" customHeight="false" outlineLevel="0" collapsed="false">
      <c r="A196" s="0" t="n">
        <v>64</v>
      </c>
      <c r="B196" s="0" t="s">
        <v>400</v>
      </c>
      <c r="C196" s="0" t="str">
        <f aca="false">IF(F196=999,"onbekend",IF(F196=998,"water",IF(F196&lt;207,"veen",IF(F196&lt;328,"zand",IF(F196&lt;423,"klei","leem")))))</f>
        <v>klei</v>
      </c>
      <c r="D196" s="0" t="s">
        <v>401</v>
      </c>
      <c r="E196" s="6" t="n">
        <v>4003</v>
      </c>
      <c r="F196" s="0" t="n">
        <v>414</v>
      </c>
      <c r="G196" s="0" t="n">
        <f aca="false">VLOOKUP($F196,BOFEK_CLUSTERS!$B$2:$AZ$313,50,0)</f>
        <v>0.0559</v>
      </c>
      <c r="H196" s="0" t="n">
        <f aca="false">VLOOKUP($F196,BOFEK_CLUSTERS!$B$2:$AZ$313,51,0)</f>
        <v>0.48</v>
      </c>
      <c r="I196" s="0" t="n">
        <f aca="false">IF(C196="veen",1,0)</f>
        <v>0</v>
      </c>
      <c r="J196" s="0" t="n">
        <f aca="false">VLOOKUP($F196,BOFEK_CLUSTERS!$B$2:$BA$313,52,0)</f>
        <v>0.02</v>
      </c>
      <c r="K196" s="0" t="n">
        <v>1.2</v>
      </c>
      <c r="L196" s="2" t="n">
        <f aca="false">VLOOKUP($F196,BOFEK_CLUSTERS!$B$2:$BC$313,54,0)</f>
        <v>0</v>
      </c>
    </row>
    <row r="197" customFormat="false" ht="12.8" hidden="false" customHeight="false" outlineLevel="0" collapsed="false">
      <c r="A197" s="0" t="n">
        <v>80</v>
      </c>
      <c r="B197" s="0" t="s">
        <v>402</v>
      </c>
      <c r="C197" s="0" t="str">
        <f aca="false">IF(F197=999,"onbekend",IF(F197=998,"water",IF(F197&lt;207,"veen",IF(F197&lt;328,"zand",IF(F197&lt;423,"klei","leem")))))</f>
        <v>klei</v>
      </c>
      <c r="D197" s="0" t="s">
        <v>403</v>
      </c>
      <c r="E197" s="5" t="n">
        <v>4015</v>
      </c>
      <c r="F197" s="0" t="n">
        <v>414</v>
      </c>
      <c r="G197" s="0" t="n">
        <f aca="false">VLOOKUP($F197,BOFEK_CLUSTERS!$B$2:$AZ$313,50,0)</f>
        <v>0.0559</v>
      </c>
      <c r="H197" s="0" t="n">
        <f aca="false">VLOOKUP($F197,BOFEK_CLUSTERS!$B$2:$AZ$313,51,0)</f>
        <v>0.48</v>
      </c>
      <c r="I197" s="0" t="n">
        <f aca="false">IF(C197="veen",1,0)</f>
        <v>0</v>
      </c>
      <c r="J197" s="0" t="n">
        <f aca="false">VLOOKUP($F197,BOFEK_CLUSTERS!$B$2:$BA$313,52,0)</f>
        <v>0.02</v>
      </c>
      <c r="K197" s="0" t="n">
        <v>1.2</v>
      </c>
      <c r="L197" s="2" t="n">
        <f aca="false">VLOOKUP($F197,BOFEK_CLUSTERS!$B$2:$BC$313,54,0)</f>
        <v>0</v>
      </c>
    </row>
    <row r="198" customFormat="false" ht="12.8" hidden="false" customHeight="false" outlineLevel="0" collapsed="false">
      <c r="A198" s="0" t="n">
        <v>90</v>
      </c>
      <c r="B198" s="0" t="s">
        <v>404</v>
      </c>
      <c r="C198" s="0" t="str">
        <f aca="false">IF(F198=999,"onbekend",IF(F198=998,"water",IF(F198&lt;207,"veen",IF(F198&lt;328,"zand",IF(F198&lt;423,"klei","leem")))))</f>
        <v>klei</v>
      </c>
      <c r="D198" s="0" t="s">
        <v>405</v>
      </c>
      <c r="E198" s="6" t="n">
        <v>4015</v>
      </c>
      <c r="F198" s="0" t="n">
        <v>414</v>
      </c>
      <c r="G198" s="0" t="n">
        <f aca="false">VLOOKUP($F198,BOFEK_CLUSTERS!$B$2:$AZ$313,50,0)</f>
        <v>0.0559</v>
      </c>
      <c r="H198" s="0" t="n">
        <f aca="false">VLOOKUP($F198,BOFEK_CLUSTERS!$B$2:$AZ$313,51,0)</f>
        <v>0.48</v>
      </c>
      <c r="I198" s="0" t="n">
        <f aca="false">IF(C198="veen",1,0)</f>
        <v>0</v>
      </c>
      <c r="J198" s="0" t="n">
        <f aca="false">VLOOKUP($F198,BOFEK_CLUSTERS!$B$2:$BA$313,52,0)</f>
        <v>0.02</v>
      </c>
      <c r="K198" s="0" t="n">
        <v>1.2</v>
      </c>
      <c r="L198" s="2" t="n">
        <f aca="false">VLOOKUP($F198,BOFEK_CLUSTERS!$B$2:$BC$313,54,0)</f>
        <v>0</v>
      </c>
    </row>
    <row r="199" customFormat="false" ht="12.8" hidden="false" customHeight="false" outlineLevel="0" collapsed="false">
      <c r="A199" s="0" t="n">
        <v>91</v>
      </c>
      <c r="B199" s="0" t="s">
        <v>406</v>
      </c>
      <c r="C199" s="0" t="str">
        <f aca="false">IF(F199=999,"onbekend",IF(F199=998,"water",IF(F199&lt;207,"veen",IF(F199&lt;328,"zand",IF(F199&lt;423,"klei","leem")))))</f>
        <v>klei</v>
      </c>
      <c r="D199" s="0" t="s">
        <v>407</v>
      </c>
      <c r="E199" s="6" t="n">
        <v>4015</v>
      </c>
      <c r="F199" s="0" t="n">
        <v>414</v>
      </c>
      <c r="G199" s="0" t="n">
        <f aca="false">VLOOKUP($F199,BOFEK_CLUSTERS!$B$2:$AZ$313,50,0)</f>
        <v>0.0559</v>
      </c>
      <c r="H199" s="0" t="n">
        <f aca="false">VLOOKUP($F199,BOFEK_CLUSTERS!$B$2:$AZ$313,51,0)</f>
        <v>0.48</v>
      </c>
      <c r="I199" s="0" t="n">
        <f aca="false">IF(C199="veen",1,0)</f>
        <v>0</v>
      </c>
      <c r="J199" s="0" t="n">
        <f aca="false">VLOOKUP($F199,BOFEK_CLUSTERS!$B$2:$BA$313,52,0)</f>
        <v>0.02</v>
      </c>
      <c r="K199" s="0" t="n">
        <v>1.2</v>
      </c>
      <c r="L199" s="2" t="n">
        <f aca="false">VLOOKUP($F199,BOFEK_CLUSTERS!$B$2:$BC$313,54,0)</f>
        <v>0</v>
      </c>
    </row>
    <row r="200" customFormat="false" ht="12.8" hidden="false" customHeight="false" outlineLevel="0" collapsed="false">
      <c r="A200" s="0" t="n">
        <v>92</v>
      </c>
      <c r="B200" s="0" t="s">
        <v>408</v>
      </c>
      <c r="C200" s="0" t="str">
        <f aca="false">IF(F200=999,"onbekend",IF(F200=998,"water",IF(F200&lt;207,"veen",IF(F200&lt;328,"zand",IF(F200&lt;423,"klei","leem")))))</f>
        <v>klei</v>
      </c>
      <c r="D200" s="0" t="s">
        <v>409</v>
      </c>
      <c r="E200" s="5" t="n">
        <v>4015</v>
      </c>
      <c r="F200" s="0" t="n">
        <v>414</v>
      </c>
      <c r="G200" s="0" t="n">
        <f aca="false">VLOOKUP($F200,BOFEK_CLUSTERS!$B$2:$AZ$313,50,0)</f>
        <v>0.0559</v>
      </c>
      <c r="H200" s="0" t="n">
        <f aca="false">VLOOKUP($F200,BOFEK_CLUSTERS!$B$2:$AZ$313,51,0)</f>
        <v>0.48</v>
      </c>
      <c r="I200" s="0" t="n">
        <f aca="false">IF(C200="veen",1,0)</f>
        <v>0</v>
      </c>
      <c r="J200" s="0" t="n">
        <f aca="false">VLOOKUP($F200,BOFEK_CLUSTERS!$B$2:$BA$313,52,0)</f>
        <v>0.02</v>
      </c>
      <c r="K200" s="0" t="n">
        <v>1.2</v>
      </c>
      <c r="L200" s="2" t="n">
        <f aca="false">VLOOKUP($F200,BOFEK_CLUSTERS!$B$2:$BC$313,54,0)</f>
        <v>0</v>
      </c>
    </row>
    <row r="201" customFormat="false" ht="12.8" hidden="false" customHeight="false" outlineLevel="0" collapsed="false">
      <c r="A201" s="0" t="n">
        <v>93</v>
      </c>
      <c r="B201" s="0" t="s">
        <v>410</v>
      </c>
      <c r="C201" s="0" t="str">
        <f aca="false">IF(F201=999,"onbekend",IF(F201=998,"water",IF(F201&lt;207,"veen",IF(F201&lt;328,"zand",IF(F201&lt;423,"klei","leem")))))</f>
        <v>klei</v>
      </c>
      <c r="D201" s="0" t="s">
        <v>411</v>
      </c>
      <c r="E201" s="6" t="n">
        <v>4001</v>
      </c>
      <c r="F201" s="0" t="n">
        <v>414</v>
      </c>
      <c r="G201" s="0" t="n">
        <f aca="false">VLOOKUP($F201,BOFEK_CLUSTERS!$B$2:$AZ$313,50,0)</f>
        <v>0.0559</v>
      </c>
      <c r="H201" s="0" t="n">
        <f aca="false">VLOOKUP($F201,BOFEK_CLUSTERS!$B$2:$AZ$313,51,0)</f>
        <v>0.48</v>
      </c>
      <c r="I201" s="0" t="n">
        <f aca="false">IF(C201="veen",1,0)</f>
        <v>0</v>
      </c>
      <c r="J201" s="0" t="n">
        <f aca="false">VLOOKUP($F201,BOFEK_CLUSTERS!$B$2:$BA$313,52,0)</f>
        <v>0.02</v>
      </c>
      <c r="K201" s="0" t="n">
        <v>1.2</v>
      </c>
      <c r="L201" s="2" t="n">
        <f aca="false">VLOOKUP($F201,BOFEK_CLUSTERS!$B$2:$BC$313,54,0)</f>
        <v>0</v>
      </c>
    </row>
    <row r="202" customFormat="false" ht="12.8" hidden="false" customHeight="false" outlineLevel="0" collapsed="false">
      <c r="A202" s="0" t="n">
        <v>98</v>
      </c>
      <c r="B202" s="0" t="s">
        <v>412</v>
      </c>
      <c r="C202" s="0" t="str">
        <f aca="false">IF(F202=999,"onbekend",IF(F202=998,"water",IF(F202&lt;207,"veen",IF(F202&lt;328,"zand",IF(F202&lt;423,"klei","leem")))))</f>
        <v>klei</v>
      </c>
      <c r="D202" s="0" t="s">
        <v>413</v>
      </c>
      <c r="E202" s="5" t="n">
        <v>4015</v>
      </c>
      <c r="F202" s="0" t="n">
        <v>414</v>
      </c>
      <c r="G202" s="0" t="n">
        <f aca="false">VLOOKUP($F202,BOFEK_CLUSTERS!$B$2:$AZ$313,50,0)</f>
        <v>0.0559</v>
      </c>
      <c r="H202" s="0" t="n">
        <f aca="false">VLOOKUP($F202,BOFEK_CLUSTERS!$B$2:$AZ$313,51,0)</f>
        <v>0.48</v>
      </c>
      <c r="I202" s="0" t="n">
        <f aca="false">IF(C202="veen",1,0)</f>
        <v>0</v>
      </c>
      <c r="J202" s="0" t="n">
        <f aca="false">VLOOKUP($F202,BOFEK_CLUSTERS!$B$2:$BA$313,52,0)</f>
        <v>0.02</v>
      </c>
      <c r="K202" s="0" t="n">
        <v>1.2</v>
      </c>
      <c r="L202" s="2" t="n">
        <f aca="false">VLOOKUP($F202,BOFEK_CLUSTERS!$B$2:$BC$313,54,0)</f>
        <v>0</v>
      </c>
    </row>
    <row r="203" customFormat="false" ht="12.8" hidden="false" customHeight="false" outlineLevel="0" collapsed="false">
      <c r="A203" s="0" t="n">
        <v>109</v>
      </c>
      <c r="B203" s="0" t="s">
        <v>414</v>
      </c>
      <c r="C203" s="0" t="str">
        <f aca="false">IF(F203=999,"onbekend",IF(F203=998,"water",IF(F203&lt;207,"veen",IF(F203&lt;328,"zand",IF(F203&lt;423,"klei","leem")))))</f>
        <v>klei</v>
      </c>
      <c r="D203" s="0" t="s">
        <v>415</v>
      </c>
      <c r="E203" s="6" t="n">
        <v>4001</v>
      </c>
      <c r="F203" s="0" t="n">
        <v>414</v>
      </c>
      <c r="G203" s="0" t="n">
        <f aca="false">VLOOKUP($F203,BOFEK_CLUSTERS!$B$2:$AZ$313,50,0)</f>
        <v>0.0559</v>
      </c>
      <c r="H203" s="0" t="n">
        <f aca="false">VLOOKUP($F203,BOFEK_CLUSTERS!$B$2:$AZ$313,51,0)</f>
        <v>0.48</v>
      </c>
      <c r="I203" s="0" t="n">
        <f aca="false">IF(C203="veen",1,0)</f>
        <v>0</v>
      </c>
      <c r="J203" s="0" t="n">
        <f aca="false">VLOOKUP($F203,BOFEK_CLUSTERS!$B$2:$BA$313,52,0)</f>
        <v>0.02</v>
      </c>
      <c r="K203" s="0" t="n">
        <v>1.2</v>
      </c>
      <c r="L203" s="2" t="n">
        <f aca="false">VLOOKUP($F203,BOFEK_CLUSTERS!$B$2:$BC$313,54,0)</f>
        <v>0</v>
      </c>
    </row>
    <row r="204" customFormat="false" ht="12.8" hidden="false" customHeight="false" outlineLevel="0" collapsed="false">
      <c r="A204" s="0" t="n">
        <v>110</v>
      </c>
      <c r="B204" s="0" t="s">
        <v>416</v>
      </c>
      <c r="C204" s="0" t="str">
        <f aca="false">IF(F204=999,"onbekend",IF(F204=998,"water",IF(F204&lt;207,"veen",IF(F204&lt;328,"zand",IF(F204&lt;423,"klei","leem")))))</f>
        <v>klei</v>
      </c>
      <c r="D204" s="0" t="s">
        <v>417</v>
      </c>
      <c r="E204" s="6" t="n">
        <v>4001</v>
      </c>
      <c r="F204" s="0" t="n">
        <v>414</v>
      </c>
      <c r="G204" s="0" t="n">
        <f aca="false">VLOOKUP($F204,BOFEK_CLUSTERS!$B$2:$AZ$313,50,0)</f>
        <v>0.0559</v>
      </c>
      <c r="H204" s="0" t="n">
        <f aca="false">VLOOKUP($F204,BOFEK_CLUSTERS!$B$2:$AZ$313,51,0)</f>
        <v>0.48</v>
      </c>
      <c r="I204" s="0" t="n">
        <f aca="false">IF(C204="veen",1,0)</f>
        <v>0</v>
      </c>
      <c r="J204" s="0" t="n">
        <f aca="false">VLOOKUP($F204,BOFEK_CLUSTERS!$B$2:$BA$313,52,0)</f>
        <v>0.02</v>
      </c>
      <c r="K204" s="0" t="n">
        <v>1.2</v>
      </c>
      <c r="L204" s="2" t="n">
        <f aca="false">VLOOKUP($F204,BOFEK_CLUSTERS!$B$2:$BC$313,54,0)</f>
        <v>0</v>
      </c>
    </row>
    <row r="205" customFormat="false" ht="12.8" hidden="false" customHeight="false" outlineLevel="0" collapsed="false">
      <c r="A205" s="0" t="n">
        <v>115</v>
      </c>
      <c r="B205" s="0" t="s">
        <v>418</v>
      </c>
      <c r="C205" s="0" t="str">
        <f aca="false">IF(F205=999,"onbekend",IF(F205=998,"water",IF(F205&lt;207,"veen",IF(F205&lt;328,"zand",IF(F205&lt;423,"klei","leem")))))</f>
        <v>klei</v>
      </c>
      <c r="D205" s="0" t="s">
        <v>419</v>
      </c>
      <c r="E205" s="6" t="n">
        <v>4003</v>
      </c>
      <c r="F205" s="0" t="n">
        <v>414</v>
      </c>
      <c r="G205" s="0" t="n">
        <f aca="false">VLOOKUP($F205,BOFEK_CLUSTERS!$B$2:$AZ$313,50,0)</f>
        <v>0.0559</v>
      </c>
      <c r="H205" s="0" t="n">
        <f aca="false">VLOOKUP($F205,BOFEK_CLUSTERS!$B$2:$AZ$313,51,0)</f>
        <v>0.48</v>
      </c>
      <c r="I205" s="0" t="n">
        <f aca="false">IF(C205="veen",1,0)</f>
        <v>0</v>
      </c>
      <c r="J205" s="0" t="n">
        <f aca="false">VLOOKUP($F205,BOFEK_CLUSTERS!$B$2:$BA$313,52,0)</f>
        <v>0.02</v>
      </c>
      <c r="K205" s="0" t="n">
        <v>1.2</v>
      </c>
      <c r="L205" s="2" t="n">
        <f aca="false">VLOOKUP($F205,BOFEK_CLUSTERS!$B$2:$BC$313,54,0)</f>
        <v>0</v>
      </c>
    </row>
    <row r="206" customFormat="false" ht="12.8" hidden="false" customHeight="false" outlineLevel="0" collapsed="false">
      <c r="A206" s="0" t="n">
        <v>160</v>
      </c>
      <c r="B206" s="0" t="s">
        <v>420</v>
      </c>
      <c r="C206" s="0" t="str">
        <f aca="false">IF(F206=999,"onbekend",IF(F206=998,"water",IF(F206&lt;207,"veen",IF(F206&lt;328,"zand",IF(F206&lt;423,"klei","leem")))))</f>
        <v>klei</v>
      </c>
      <c r="D206" s="0" t="s">
        <v>421</v>
      </c>
      <c r="E206" s="5" t="n">
        <v>4015</v>
      </c>
      <c r="F206" s="0" t="n">
        <v>414</v>
      </c>
      <c r="G206" s="0" t="n">
        <f aca="false">VLOOKUP($F206,BOFEK_CLUSTERS!$B$2:$AZ$313,50,0)</f>
        <v>0.0559</v>
      </c>
      <c r="H206" s="0" t="n">
        <f aca="false">VLOOKUP($F206,BOFEK_CLUSTERS!$B$2:$AZ$313,51,0)</f>
        <v>0.48</v>
      </c>
      <c r="I206" s="0" t="n">
        <f aca="false">IF(C206="veen",1,0)</f>
        <v>0</v>
      </c>
      <c r="J206" s="0" t="n">
        <f aca="false">VLOOKUP($F206,BOFEK_CLUSTERS!$B$2:$BA$313,52,0)</f>
        <v>0.02</v>
      </c>
      <c r="K206" s="0" t="n">
        <v>1.2</v>
      </c>
      <c r="L206" s="2" t="n">
        <f aca="false">VLOOKUP($F206,BOFEK_CLUSTERS!$B$2:$BC$313,54,0)</f>
        <v>0</v>
      </c>
    </row>
    <row r="207" customFormat="false" ht="12.8" hidden="false" customHeight="false" outlineLevel="0" collapsed="false">
      <c r="A207" s="0" t="n">
        <v>40</v>
      </c>
      <c r="B207" s="0" t="s">
        <v>422</v>
      </c>
      <c r="C207" s="0" t="str">
        <f aca="false">IF(F207=999,"onbekend",IF(F207=998,"water",IF(F207&lt;207,"veen",IF(F207&lt;328,"zand",IF(F207&lt;423,"klei","leem")))))</f>
        <v>klei</v>
      </c>
      <c r="D207" s="0" t="s">
        <v>423</v>
      </c>
      <c r="E207" s="13" t="n">
        <v>4015</v>
      </c>
      <c r="F207" s="0" t="n">
        <v>415</v>
      </c>
      <c r="G207" s="0" t="n">
        <f aca="false">VLOOKUP($F207,BOFEK_CLUSTERS!$B$2:$AZ$313,50,0)</f>
        <v>0.0269</v>
      </c>
      <c r="H207" s="0" t="n">
        <f aca="false">VLOOKUP($F207,BOFEK_CLUSTERS!$B$2:$AZ$313,51,0)</f>
        <v>0.49</v>
      </c>
      <c r="I207" s="0" t="n">
        <f aca="false">IF(C207="veen",1,0)</f>
        <v>0</v>
      </c>
      <c r="J207" s="0" t="n">
        <f aca="false">VLOOKUP($F207,BOFEK_CLUSTERS!$B$2:$BA$313,52,0)</f>
        <v>0.02</v>
      </c>
      <c r="K207" s="0" t="n">
        <v>1.2</v>
      </c>
      <c r="L207" s="2" t="n">
        <f aca="false">VLOOKUP($F207,BOFEK_CLUSTERS!$B$2:$BC$313,54,0)</f>
        <v>0</v>
      </c>
    </row>
    <row r="208" customFormat="false" ht="12.8" hidden="false" customHeight="false" outlineLevel="0" collapsed="false">
      <c r="A208" s="0" t="n">
        <v>69</v>
      </c>
      <c r="B208" s="0" t="s">
        <v>424</v>
      </c>
      <c r="C208" s="0" t="str">
        <f aca="false">IF(F208=999,"onbekend",IF(F208=998,"water",IF(F208&lt;207,"veen",IF(F208&lt;328,"zand",IF(F208&lt;423,"klei","leem")))))</f>
        <v>klei</v>
      </c>
      <c r="D208" s="0" t="s">
        <v>425</v>
      </c>
      <c r="E208" s="6" t="n">
        <v>4002</v>
      </c>
      <c r="F208" s="0" t="n">
        <v>415</v>
      </c>
      <c r="G208" s="0" t="n">
        <f aca="false">VLOOKUP($F208,BOFEK_CLUSTERS!$B$2:$AZ$313,50,0)</f>
        <v>0.0269</v>
      </c>
      <c r="H208" s="0" t="n">
        <f aca="false">VLOOKUP($F208,BOFEK_CLUSTERS!$B$2:$AZ$313,51,0)</f>
        <v>0.49</v>
      </c>
      <c r="I208" s="0" t="n">
        <f aca="false">IF(C208="veen",1,0)</f>
        <v>0</v>
      </c>
      <c r="J208" s="0" t="n">
        <f aca="false">VLOOKUP($F208,BOFEK_CLUSTERS!$B$2:$BA$313,52,0)</f>
        <v>0.02</v>
      </c>
      <c r="K208" s="0" t="n">
        <v>1.2</v>
      </c>
      <c r="L208" s="2" t="n">
        <f aca="false">VLOOKUP($F208,BOFEK_CLUSTERS!$B$2:$BC$313,54,0)</f>
        <v>0</v>
      </c>
    </row>
    <row r="209" customFormat="false" ht="12.8" hidden="false" customHeight="false" outlineLevel="0" collapsed="false">
      <c r="A209" s="0" t="n">
        <v>72</v>
      </c>
      <c r="B209" s="0" t="s">
        <v>426</v>
      </c>
      <c r="C209" s="0" t="str">
        <f aca="false">IF(F209=999,"onbekend",IF(F209=998,"water",IF(F209&lt;207,"veen",IF(F209&lt;328,"zand",IF(F209&lt;423,"klei","leem")))))</f>
        <v>klei</v>
      </c>
      <c r="D209" s="0" t="s">
        <v>427</v>
      </c>
      <c r="E209" s="6" t="n">
        <v>4007</v>
      </c>
      <c r="F209" s="0" t="n">
        <v>415</v>
      </c>
      <c r="G209" s="0" t="n">
        <f aca="false">VLOOKUP($F209,BOFEK_CLUSTERS!$B$2:$AZ$313,50,0)</f>
        <v>0.0269</v>
      </c>
      <c r="H209" s="0" t="n">
        <f aca="false">VLOOKUP($F209,BOFEK_CLUSTERS!$B$2:$AZ$313,51,0)</f>
        <v>0.49</v>
      </c>
      <c r="I209" s="0" t="n">
        <f aca="false">IF(C209="veen",1,0)</f>
        <v>0</v>
      </c>
      <c r="J209" s="0" t="n">
        <f aca="false">VLOOKUP($F209,BOFEK_CLUSTERS!$B$2:$BA$313,52,0)</f>
        <v>0.02</v>
      </c>
      <c r="K209" s="0" t="n">
        <v>1.2</v>
      </c>
      <c r="L209" s="2" t="n">
        <f aca="false">VLOOKUP($F209,BOFEK_CLUSTERS!$B$2:$BC$313,54,0)</f>
        <v>0</v>
      </c>
    </row>
    <row r="210" customFormat="false" ht="12.8" hidden="false" customHeight="false" outlineLevel="0" collapsed="false">
      <c r="A210" s="0" t="n">
        <v>74</v>
      </c>
      <c r="B210" s="0" t="s">
        <v>428</v>
      </c>
      <c r="C210" s="0" t="str">
        <f aca="false">IF(F210=999,"onbekend",IF(F210=998,"water",IF(F210&lt;207,"veen",IF(F210&lt;328,"zand",IF(F210&lt;423,"klei","leem")))))</f>
        <v>klei</v>
      </c>
      <c r="D210" s="0" t="s">
        <v>429</v>
      </c>
      <c r="E210" s="6" t="n">
        <v>4007</v>
      </c>
      <c r="F210" s="0" t="n">
        <v>415</v>
      </c>
      <c r="G210" s="0" t="n">
        <f aca="false">VLOOKUP($F210,BOFEK_CLUSTERS!$B$2:$AZ$313,50,0)</f>
        <v>0.0269</v>
      </c>
      <c r="H210" s="0" t="n">
        <f aca="false">VLOOKUP($F210,BOFEK_CLUSTERS!$B$2:$AZ$313,51,0)</f>
        <v>0.49</v>
      </c>
      <c r="I210" s="0" t="n">
        <f aca="false">IF(C210="veen",1,0)</f>
        <v>0</v>
      </c>
      <c r="J210" s="0" t="n">
        <f aca="false">VLOOKUP($F210,BOFEK_CLUSTERS!$B$2:$BA$313,52,0)</f>
        <v>0.02</v>
      </c>
      <c r="K210" s="0" t="n">
        <v>1.2</v>
      </c>
      <c r="L210" s="2" t="n">
        <f aca="false">VLOOKUP($F210,BOFEK_CLUSTERS!$B$2:$BC$313,54,0)</f>
        <v>0</v>
      </c>
    </row>
    <row r="211" customFormat="false" ht="12.8" hidden="false" customHeight="false" outlineLevel="0" collapsed="false">
      <c r="A211" s="0" t="n">
        <v>76</v>
      </c>
      <c r="B211" s="0" t="s">
        <v>430</v>
      </c>
      <c r="C211" s="0" t="str">
        <f aca="false">IF(F211=999,"onbekend",IF(F211=998,"water",IF(F211&lt;207,"veen",IF(F211&lt;328,"zand",IF(F211&lt;423,"klei","leem")))))</f>
        <v>klei</v>
      </c>
      <c r="D211" s="0" t="s">
        <v>431</v>
      </c>
      <c r="E211" s="6" t="n">
        <v>4007</v>
      </c>
      <c r="F211" s="0" t="n">
        <v>415</v>
      </c>
      <c r="G211" s="0" t="n">
        <f aca="false">VLOOKUP($F211,BOFEK_CLUSTERS!$B$2:$AZ$313,50,0)</f>
        <v>0.0269</v>
      </c>
      <c r="H211" s="0" t="n">
        <f aca="false">VLOOKUP($F211,BOFEK_CLUSTERS!$B$2:$AZ$313,51,0)</f>
        <v>0.49</v>
      </c>
      <c r="I211" s="0" t="n">
        <f aca="false">IF(C211="veen",1,0)</f>
        <v>0</v>
      </c>
      <c r="J211" s="0" t="n">
        <f aca="false">VLOOKUP($F211,BOFEK_CLUSTERS!$B$2:$BA$313,52,0)</f>
        <v>0.02</v>
      </c>
      <c r="K211" s="0" t="n">
        <v>1.2</v>
      </c>
      <c r="L211" s="2" t="n">
        <f aca="false">VLOOKUP($F211,BOFEK_CLUSTERS!$B$2:$BC$313,54,0)</f>
        <v>0</v>
      </c>
    </row>
    <row r="212" customFormat="false" ht="12.8" hidden="false" customHeight="false" outlineLevel="0" collapsed="false">
      <c r="A212" s="0" t="n">
        <v>83</v>
      </c>
      <c r="B212" s="0" t="s">
        <v>432</v>
      </c>
      <c r="C212" s="0" t="str">
        <f aca="false">IF(F212=999,"onbekend",IF(F212=998,"water",IF(F212&lt;207,"veen",IF(F212&lt;328,"zand",IF(F212&lt;423,"klei","leem")))))</f>
        <v>klei</v>
      </c>
      <c r="D212" s="0" t="s">
        <v>433</v>
      </c>
      <c r="E212" s="5" t="n">
        <v>4008</v>
      </c>
      <c r="F212" s="0" t="n">
        <v>415</v>
      </c>
      <c r="G212" s="0" t="n">
        <f aca="false">VLOOKUP($F212,BOFEK_CLUSTERS!$B$2:$AZ$313,50,0)</f>
        <v>0.0269</v>
      </c>
      <c r="H212" s="0" t="n">
        <f aca="false">VLOOKUP($F212,BOFEK_CLUSTERS!$B$2:$AZ$313,51,0)</f>
        <v>0.49</v>
      </c>
      <c r="I212" s="0" t="n">
        <f aca="false">IF(C212="veen",1,0)</f>
        <v>0</v>
      </c>
      <c r="J212" s="0" t="n">
        <f aca="false">VLOOKUP($F212,BOFEK_CLUSTERS!$B$2:$BA$313,52,0)</f>
        <v>0.02</v>
      </c>
      <c r="K212" s="0" t="n">
        <v>1.2</v>
      </c>
      <c r="L212" s="2" t="n">
        <f aca="false">VLOOKUP($F212,BOFEK_CLUSTERS!$B$2:$BC$313,54,0)</f>
        <v>0</v>
      </c>
    </row>
    <row r="213" customFormat="false" ht="12.8" hidden="false" customHeight="false" outlineLevel="0" collapsed="false">
      <c r="A213" s="0" t="n">
        <v>87</v>
      </c>
      <c r="B213" s="0" t="s">
        <v>434</v>
      </c>
      <c r="C213" s="0" t="str">
        <f aca="false">IF(F213=999,"onbekend",IF(F213=998,"water",IF(F213&lt;207,"veen",IF(F213&lt;328,"zand",IF(F213&lt;423,"klei","leem")))))</f>
        <v>klei</v>
      </c>
      <c r="D213" s="0" t="s">
        <v>435</v>
      </c>
      <c r="E213" s="6" t="n">
        <v>4010</v>
      </c>
      <c r="F213" s="0" t="n">
        <v>415</v>
      </c>
      <c r="G213" s="0" t="n">
        <f aca="false">VLOOKUP($F213,BOFEK_CLUSTERS!$B$2:$AZ$313,50,0)</f>
        <v>0.0269</v>
      </c>
      <c r="H213" s="0" t="n">
        <f aca="false">VLOOKUP($F213,BOFEK_CLUSTERS!$B$2:$AZ$313,51,0)</f>
        <v>0.49</v>
      </c>
      <c r="I213" s="0" t="n">
        <f aca="false">IF(C213="veen",1,0)</f>
        <v>0</v>
      </c>
      <c r="J213" s="0" t="n">
        <f aca="false">VLOOKUP($F213,BOFEK_CLUSTERS!$B$2:$BA$313,52,0)</f>
        <v>0.02</v>
      </c>
      <c r="K213" s="0" t="n">
        <v>1.2</v>
      </c>
      <c r="L213" s="2" t="n">
        <f aca="false">VLOOKUP($F213,BOFEK_CLUSTERS!$B$2:$BC$313,54,0)</f>
        <v>0</v>
      </c>
    </row>
    <row r="214" customFormat="false" ht="12.8" hidden="false" customHeight="false" outlineLevel="0" collapsed="false">
      <c r="A214" s="0" t="n">
        <v>96</v>
      </c>
      <c r="B214" s="0" t="s">
        <v>436</v>
      </c>
      <c r="C214" s="0" t="str">
        <f aca="false">IF(F214=999,"onbekend",IF(F214=998,"water",IF(F214&lt;207,"veen",IF(F214&lt;328,"zand",IF(F214&lt;423,"klei","leem")))))</f>
        <v>klei</v>
      </c>
      <c r="D214" s="0" t="s">
        <v>437</v>
      </c>
      <c r="E214" s="5" t="n">
        <v>4010</v>
      </c>
      <c r="F214" s="0" t="n">
        <v>415</v>
      </c>
      <c r="G214" s="0" t="n">
        <f aca="false">VLOOKUP($F214,BOFEK_CLUSTERS!$B$2:$AZ$313,50,0)</f>
        <v>0.0269</v>
      </c>
      <c r="H214" s="0" t="n">
        <f aca="false">VLOOKUP($F214,BOFEK_CLUSTERS!$B$2:$AZ$313,51,0)</f>
        <v>0.49</v>
      </c>
      <c r="I214" s="0" t="n">
        <f aca="false">IF(C214="veen",1,0)</f>
        <v>0</v>
      </c>
      <c r="J214" s="0" t="n">
        <f aca="false">VLOOKUP($F214,BOFEK_CLUSTERS!$B$2:$BA$313,52,0)</f>
        <v>0.02</v>
      </c>
      <c r="K214" s="0" t="n">
        <v>1.2</v>
      </c>
      <c r="L214" s="2" t="n">
        <f aca="false">VLOOKUP($F214,BOFEK_CLUSTERS!$B$2:$BC$313,54,0)</f>
        <v>0</v>
      </c>
    </row>
    <row r="215" customFormat="false" ht="12.8" hidden="false" customHeight="false" outlineLevel="0" collapsed="false">
      <c r="A215" s="0" t="n">
        <v>102</v>
      </c>
      <c r="B215" s="0" t="s">
        <v>438</v>
      </c>
      <c r="C215" s="0" t="str">
        <f aca="false">IF(F215=999,"onbekend",IF(F215=998,"water",IF(F215&lt;207,"veen",IF(F215&lt;328,"zand",IF(F215&lt;423,"klei","leem")))))</f>
        <v>klei</v>
      </c>
      <c r="D215" s="0" t="s">
        <v>439</v>
      </c>
      <c r="E215" s="6" t="n">
        <v>4007</v>
      </c>
      <c r="F215" s="0" t="n">
        <v>415</v>
      </c>
      <c r="G215" s="0" t="n">
        <f aca="false">VLOOKUP($F215,BOFEK_CLUSTERS!$B$2:$AZ$313,50,0)</f>
        <v>0.0269</v>
      </c>
      <c r="H215" s="0" t="n">
        <f aca="false">VLOOKUP($F215,BOFEK_CLUSTERS!$B$2:$AZ$313,51,0)</f>
        <v>0.49</v>
      </c>
      <c r="I215" s="0" t="n">
        <f aca="false">IF(C215="veen",1,0)</f>
        <v>0</v>
      </c>
      <c r="J215" s="0" t="n">
        <f aca="false">VLOOKUP($F215,BOFEK_CLUSTERS!$B$2:$BA$313,52,0)</f>
        <v>0.02</v>
      </c>
      <c r="K215" s="0" t="n">
        <v>1.2</v>
      </c>
      <c r="L215" s="2" t="n">
        <f aca="false">VLOOKUP($F215,BOFEK_CLUSTERS!$B$2:$BC$313,54,0)</f>
        <v>0</v>
      </c>
    </row>
    <row r="216" customFormat="false" ht="12.8" hidden="false" customHeight="false" outlineLevel="0" collapsed="false">
      <c r="A216" s="0" t="n">
        <v>104</v>
      </c>
      <c r="B216" s="0" t="s">
        <v>440</v>
      </c>
      <c r="C216" s="0" t="str">
        <f aca="false">IF(F216=999,"onbekend",IF(F216=998,"water",IF(F216&lt;207,"veen",IF(F216&lt;328,"zand",IF(F216&lt;423,"klei","leem")))))</f>
        <v>klei</v>
      </c>
      <c r="D216" s="0" t="s">
        <v>441</v>
      </c>
      <c r="E216" s="6" t="n">
        <v>4008</v>
      </c>
      <c r="F216" s="0" t="n">
        <v>415</v>
      </c>
      <c r="G216" s="0" t="n">
        <f aca="false">VLOOKUP($F216,BOFEK_CLUSTERS!$B$2:$AZ$313,50,0)</f>
        <v>0.0269</v>
      </c>
      <c r="H216" s="0" t="n">
        <f aca="false">VLOOKUP($F216,BOFEK_CLUSTERS!$B$2:$AZ$313,51,0)</f>
        <v>0.49</v>
      </c>
      <c r="I216" s="0" t="n">
        <f aca="false">IF(C216="veen",1,0)</f>
        <v>0</v>
      </c>
      <c r="J216" s="0" t="n">
        <f aca="false">VLOOKUP($F216,BOFEK_CLUSTERS!$B$2:$BA$313,52,0)</f>
        <v>0.02</v>
      </c>
      <c r="K216" s="0" t="n">
        <v>1.2</v>
      </c>
      <c r="L216" s="2" t="n">
        <f aca="false">VLOOKUP($F216,BOFEK_CLUSTERS!$B$2:$BC$313,54,0)</f>
        <v>0</v>
      </c>
    </row>
    <row r="217" customFormat="false" ht="12.8" hidden="false" customHeight="false" outlineLevel="0" collapsed="false">
      <c r="A217" s="0" t="n">
        <v>107</v>
      </c>
      <c r="B217" s="0" t="s">
        <v>442</v>
      </c>
      <c r="C217" s="0" t="str">
        <f aca="false">IF(F217=999,"onbekend",IF(F217=998,"water",IF(F217&lt;207,"veen",IF(F217&lt;328,"zand",IF(F217&lt;423,"klei","leem")))))</f>
        <v>klei</v>
      </c>
      <c r="D217" s="0" t="s">
        <v>443</v>
      </c>
      <c r="E217" s="6" t="n">
        <v>4021</v>
      </c>
      <c r="F217" s="0" t="n">
        <v>415</v>
      </c>
      <c r="G217" s="0" t="n">
        <f aca="false">VLOOKUP($F217,BOFEK_CLUSTERS!$B$2:$AZ$313,50,0)</f>
        <v>0.0269</v>
      </c>
      <c r="H217" s="0" t="n">
        <f aca="false">VLOOKUP($F217,BOFEK_CLUSTERS!$B$2:$AZ$313,51,0)</f>
        <v>0.49</v>
      </c>
      <c r="I217" s="0" t="n">
        <f aca="false">IF(C217="veen",1,0)</f>
        <v>0</v>
      </c>
      <c r="J217" s="0" t="n">
        <f aca="false">VLOOKUP($F217,BOFEK_CLUSTERS!$B$2:$BA$313,52,0)</f>
        <v>0.02</v>
      </c>
      <c r="K217" s="0" t="n">
        <v>1.2</v>
      </c>
      <c r="L217" s="2" t="n">
        <f aca="false">VLOOKUP($F217,BOFEK_CLUSTERS!$B$2:$BC$313,54,0)</f>
        <v>0</v>
      </c>
    </row>
    <row r="218" customFormat="false" ht="12.8" hidden="false" customHeight="false" outlineLevel="0" collapsed="false">
      <c r="A218" s="0" t="n">
        <v>108</v>
      </c>
      <c r="B218" s="0" t="s">
        <v>444</v>
      </c>
      <c r="C218" s="0" t="str">
        <f aca="false">IF(F218=999,"onbekend",IF(F218=998,"water",IF(F218&lt;207,"veen",IF(F218&lt;328,"zand",IF(F218&lt;423,"klei","leem")))))</f>
        <v>klei</v>
      </c>
      <c r="D218" s="0" t="s">
        <v>445</v>
      </c>
      <c r="E218" s="6" t="n">
        <v>4021</v>
      </c>
      <c r="F218" s="0" t="n">
        <v>415</v>
      </c>
      <c r="G218" s="0" t="n">
        <f aca="false">VLOOKUP($F218,BOFEK_CLUSTERS!$B$2:$AZ$313,50,0)</f>
        <v>0.0269</v>
      </c>
      <c r="H218" s="0" t="n">
        <f aca="false">VLOOKUP($F218,BOFEK_CLUSTERS!$B$2:$AZ$313,51,0)</f>
        <v>0.49</v>
      </c>
      <c r="I218" s="0" t="n">
        <f aca="false">IF(C218="veen",1,0)</f>
        <v>0</v>
      </c>
      <c r="J218" s="0" t="n">
        <f aca="false">VLOOKUP($F218,BOFEK_CLUSTERS!$B$2:$BA$313,52,0)</f>
        <v>0.02</v>
      </c>
      <c r="K218" s="0" t="n">
        <v>1.2</v>
      </c>
      <c r="L218" s="2" t="n">
        <f aca="false">VLOOKUP($F218,BOFEK_CLUSTERS!$B$2:$BC$313,54,0)</f>
        <v>0</v>
      </c>
    </row>
    <row r="219" customFormat="false" ht="12.8" hidden="false" customHeight="false" outlineLevel="0" collapsed="false">
      <c r="A219" s="0" t="n">
        <v>112</v>
      </c>
      <c r="B219" s="0" t="s">
        <v>446</v>
      </c>
      <c r="C219" s="0" t="str">
        <f aca="false">IF(F219=999,"onbekend",IF(F219=998,"water",IF(F219&lt;207,"veen",IF(F219&lt;328,"zand",IF(F219&lt;423,"klei","leem")))))</f>
        <v>klei</v>
      </c>
      <c r="D219" s="0" t="s">
        <v>447</v>
      </c>
      <c r="E219" s="5" t="n">
        <v>4007</v>
      </c>
      <c r="F219" s="0" t="n">
        <v>415</v>
      </c>
      <c r="G219" s="0" t="n">
        <f aca="false">VLOOKUP($F219,BOFEK_CLUSTERS!$B$2:$AZ$313,50,0)</f>
        <v>0.0269</v>
      </c>
      <c r="H219" s="0" t="n">
        <f aca="false">VLOOKUP($F219,BOFEK_CLUSTERS!$B$2:$AZ$313,51,0)</f>
        <v>0.49</v>
      </c>
      <c r="I219" s="0" t="n">
        <f aca="false">IF(C219="veen",1,0)</f>
        <v>0</v>
      </c>
      <c r="J219" s="0" t="n">
        <f aca="false">VLOOKUP($F219,BOFEK_CLUSTERS!$B$2:$BA$313,52,0)</f>
        <v>0.02</v>
      </c>
      <c r="K219" s="0" t="n">
        <v>1.2</v>
      </c>
      <c r="L219" s="2" t="n">
        <f aca="false">VLOOKUP($F219,BOFEK_CLUSTERS!$B$2:$BC$313,54,0)</f>
        <v>0</v>
      </c>
    </row>
    <row r="220" customFormat="false" ht="12.8" hidden="false" customHeight="false" outlineLevel="0" collapsed="false">
      <c r="A220" s="0" t="n">
        <v>114</v>
      </c>
      <c r="B220" s="0" t="s">
        <v>448</v>
      </c>
      <c r="C220" s="0" t="str">
        <f aca="false">IF(F220=999,"onbekend",IF(F220=998,"water",IF(F220&lt;207,"veen",IF(F220&lt;328,"zand",IF(F220&lt;423,"klei","leem")))))</f>
        <v>klei</v>
      </c>
      <c r="D220" s="0" t="s">
        <v>449</v>
      </c>
      <c r="E220" s="6" t="n">
        <v>4007</v>
      </c>
      <c r="F220" s="0" t="n">
        <v>415</v>
      </c>
      <c r="G220" s="0" t="n">
        <f aca="false">VLOOKUP($F220,BOFEK_CLUSTERS!$B$2:$AZ$313,50,0)</f>
        <v>0.0269</v>
      </c>
      <c r="H220" s="0" t="n">
        <f aca="false">VLOOKUP($F220,BOFEK_CLUSTERS!$B$2:$AZ$313,51,0)</f>
        <v>0.49</v>
      </c>
      <c r="I220" s="0" t="n">
        <f aca="false">IF(C220="veen",1,0)</f>
        <v>0</v>
      </c>
      <c r="J220" s="0" t="n">
        <f aca="false">VLOOKUP($F220,BOFEK_CLUSTERS!$B$2:$BA$313,52,0)</f>
        <v>0.02</v>
      </c>
      <c r="K220" s="0" t="n">
        <v>1.2</v>
      </c>
      <c r="L220" s="2" t="n">
        <f aca="false">VLOOKUP($F220,BOFEK_CLUSTERS!$B$2:$BC$313,54,0)</f>
        <v>0</v>
      </c>
    </row>
    <row r="221" customFormat="false" ht="12.8" hidden="false" customHeight="false" outlineLevel="0" collapsed="false">
      <c r="A221" s="0" t="n">
        <v>116</v>
      </c>
      <c r="B221" s="0" t="s">
        <v>450</v>
      </c>
      <c r="C221" s="0" t="str">
        <f aca="false">IF(F221=999,"onbekend",IF(F221=998,"water",IF(F221&lt;207,"veen",IF(F221&lt;328,"zand",IF(F221&lt;423,"klei","leem")))))</f>
        <v>klei</v>
      </c>
      <c r="D221" s="0" t="s">
        <v>451</v>
      </c>
      <c r="E221" s="6" t="n">
        <v>4007</v>
      </c>
      <c r="F221" s="0" t="n">
        <v>415</v>
      </c>
      <c r="G221" s="0" t="n">
        <f aca="false">VLOOKUP($F221,BOFEK_CLUSTERS!$B$2:$AZ$313,50,0)</f>
        <v>0.0269</v>
      </c>
      <c r="H221" s="0" t="n">
        <f aca="false">VLOOKUP($F221,BOFEK_CLUSTERS!$B$2:$AZ$313,51,0)</f>
        <v>0.49</v>
      </c>
      <c r="I221" s="0" t="n">
        <f aca="false">IF(C221="veen",1,0)</f>
        <v>0</v>
      </c>
      <c r="J221" s="0" t="n">
        <f aca="false">VLOOKUP($F221,BOFEK_CLUSTERS!$B$2:$BA$313,52,0)</f>
        <v>0.02</v>
      </c>
      <c r="K221" s="0" t="n">
        <v>1.2</v>
      </c>
      <c r="L221" s="2" t="n">
        <f aca="false">VLOOKUP($F221,BOFEK_CLUSTERS!$B$2:$BC$313,54,0)</f>
        <v>0</v>
      </c>
    </row>
    <row r="222" customFormat="false" ht="12.8" hidden="false" customHeight="false" outlineLevel="0" collapsed="false">
      <c r="A222" s="0" t="n">
        <v>118</v>
      </c>
      <c r="B222" s="0" t="s">
        <v>452</v>
      </c>
      <c r="C222" s="0" t="str">
        <f aca="false">IF(F222=999,"onbekend",IF(F222=998,"water",IF(F222&lt;207,"veen",IF(F222&lt;328,"zand",IF(F222&lt;423,"klei","leem")))))</f>
        <v>klei</v>
      </c>
      <c r="D222" s="0" t="s">
        <v>453</v>
      </c>
      <c r="E222" s="6" t="n">
        <v>4002</v>
      </c>
      <c r="F222" s="0" t="n">
        <v>415</v>
      </c>
      <c r="G222" s="0" t="n">
        <f aca="false">VLOOKUP($F222,BOFEK_CLUSTERS!$B$2:$AZ$313,50,0)</f>
        <v>0.0269</v>
      </c>
      <c r="H222" s="0" t="n">
        <f aca="false">VLOOKUP($F222,BOFEK_CLUSTERS!$B$2:$AZ$313,51,0)</f>
        <v>0.49</v>
      </c>
      <c r="I222" s="0" t="n">
        <f aca="false">IF(C222="veen",1,0)</f>
        <v>0</v>
      </c>
      <c r="J222" s="0" t="n">
        <f aca="false">VLOOKUP($F222,BOFEK_CLUSTERS!$B$2:$BA$313,52,0)</f>
        <v>0.02</v>
      </c>
      <c r="K222" s="0" t="n">
        <v>1.2</v>
      </c>
      <c r="L222" s="2" t="n">
        <f aca="false">VLOOKUP($F222,BOFEK_CLUSTERS!$B$2:$BC$313,54,0)</f>
        <v>0</v>
      </c>
    </row>
    <row r="223" customFormat="false" ht="12.8" hidden="false" customHeight="false" outlineLevel="0" collapsed="false">
      <c r="A223" s="0" t="n">
        <v>119</v>
      </c>
      <c r="B223" s="0" t="s">
        <v>454</v>
      </c>
      <c r="C223" s="0" t="str">
        <f aca="false">IF(F223=999,"onbekend",IF(F223=998,"water",IF(F223&lt;207,"veen",IF(F223&lt;328,"zand",IF(F223&lt;423,"klei","leem")))))</f>
        <v>klei</v>
      </c>
      <c r="D223" s="0" t="s">
        <v>455</v>
      </c>
      <c r="E223" s="5" t="n">
        <v>4002</v>
      </c>
      <c r="F223" s="0" t="n">
        <v>415</v>
      </c>
      <c r="G223" s="0" t="n">
        <f aca="false">VLOOKUP($F223,BOFEK_CLUSTERS!$B$2:$AZ$313,50,0)</f>
        <v>0.0269</v>
      </c>
      <c r="H223" s="0" t="n">
        <f aca="false">VLOOKUP($F223,BOFEK_CLUSTERS!$B$2:$AZ$313,51,0)</f>
        <v>0.49</v>
      </c>
      <c r="I223" s="0" t="n">
        <f aca="false">IF(C223="veen",1,0)</f>
        <v>0</v>
      </c>
      <c r="J223" s="0" t="n">
        <f aca="false">VLOOKUP($F223,BOFEK_CLUSTERS!$B$2:$BA$313,52,0)</f>
        <v>0.02</v>
      </c>
      <c r="K223" s="0" t="n">
        <v>1.2</v>
      </c>
      <c r="L223" s="2" t="n">
        <f aca="false">VLOOKUP($F223,BOFEK_CLUSTERS!$B$2:$BC$313,54,0)</f>
        <v>0</v>
      </c>
    </row>
    <row r="224" customFormat="false" ht="12.8" hidden="false" customHeight="false" outlineLevel="0" collapsed="false">
      <c r="A224" s="0" t="n">
        <v>158</v>
      </c>
      <c r="B224" s="0" t="s">
        <v>456</v>
      </c>
      <c r="C224" s="0" t="str">
        <f aca="false">IF(F224=999,"onbekend",IF(F224=998,"water",IF(F224&lt;207,"veen",IF(F224&lt;328,"zand",IF(F224&lt;423,"klei","leem")))))</f>
        <v>klei</v>
      </c>
      <c r="D224" s="0" t="s">
        <v>457</v>
      </c>
      <c r="E224" s="5" t="n">
        <v>4007</v>
      </c>
      <c r="F224" s="0" t="n">
        <v>415</v>
      </c>
      <c r="G224" s="0" t="n">
        <f aca="false">VLOOKUP($F224,BOFEK_CLUSTERS!$B$2:$AZ$313,50,0)</f>
        <v>0.0269</v>
      </c>
      <c r="H224" s="0" t="n">
        <f aca="false">VLOOKUP($F224,BOFEK_CLUSTERS!$B$2:$AZ$313,51,0)</f>
        <v>0.49</v>
      </c>
      <c r="I224" s="0" t="n">
        <f aca="false">IF(C224="veen",1,0)</f>
        <v>0</v>
      </c>
      <c r="J224" s="0" t="n">
        <f aca="false">VLOOKUP($F224,BOFEK_CLUSTERS!$B$2:$BA$313,52,0)</f>
        <v>0.02</v>
      </c>
      <c r="K224" s="0" t="n">
        <v>1.2</v>
      </c>
      <c r="L224" s="2" t="n">
        <f aca="false">VLOOKUP($F224,BOFEK_CLUSTERS!$B$2:$BC$313,54,0)</f>
        <v>0</v>
      </c>
    </row>
    <row r="225" customFormat="false" ht="12.8" hidden="false" customHeight="false" outlineLevel="0" collapsed="false">
      <c r="A225" s="0" t="n">
        <v>302</v>
      </c>
      <c r="B225" s="0" t="s">
        <v>458</v>
      </c>
      <c r="C225" s="0" t="str">
        <f aca="false">IF(F225=999,"onbekend",IF(F225=998,"water",IF(F225&lt;207,"veen",IF(F225&lt;328,"zand",IF(F225&lt;423,"klei","leem")))))</f>
        <v>klei</v>
      </c>
      <c r="D225" s="0" t="s">
        <v>459</v>
      </c>
      <c r="E225" s="5" t="n">
        <v>4007</v>
      </c>
      <c r="F225" s="0" t="n">
        <v>415</v>
      </c>
      <c r="G225" s="0" t="n">
        <f aca="false">VLOOKUP($F225,BOFEK_CLUSTERS!$B$2:$AZ$313,50,0)</f>
        <v>0.0269</v>
      </c>
      <c r="H225" s="0" t="n">
        <f aca="false">VLOOKUP($F225,BOFEK_CLUSTERS!$B$2:$AZ$313,51,0)</f>
        <v>0.49</v>
      </c>
      <c r="I225" s="0" t="n">
        <f aca="false">IF(C225="veen",1,0)</f>
        <v>0</v>
      </c>
      <c r="J225" s="0" t="n">
        <f aca="false">VLOOKUP($F225,BOFEK_CLUSTERS!$B$2:$BA$313,52,0)</f>
        <v>0.02</v>
      </c>
      <c r="K225" s="0" t="n">
        <v>1.2</v>
      </c>
      <c r="L225" s="2" t="n">
        <f aca="false">VLOOKUP($F225,BOFEK_CLUSTERS!$B$2:$BC$313,54,0)</f>
        <v>0</v>
      </c>
    </row>
    <row r="226" customFormat="false" ht="12.8" hidden="false" customHeight="false" outlineLevel="0" collapsed="false">
      <c r="A226" s="0" t="n">
        <v>303</v>
      </c>
      <c r="B226" s="0" t="s">
        <v>460</v>
      </c>
      <c r="C226" s="0" t="str">
        <f aca="false">IF(F226=999,"onbekend",IF(F226=998,"water",IF(F226&lt;207,"veen",IF(F226&lt;328,"zand",IF(F226&lt;423,"klei","leem")))))</f>
        <v>klei</v>
      </c>
      <c r="D226" s="0" t="s">
        <v>461</v>
      </c>
      <c r="E226" s="8" t="n">
        <v>4005</v>
      </c>
      <c r="F226" s="0" t="n">
        <v>415</v>
      </c>
      <c r="G226" s="0" t="n">
        <f aca="false">VLOOKUP($F226,BOFEK_CLUSTERS!$B$2:$AZ$313,50,0)</f>
        <v>0.0269</v>
      </c>
      <c r="H226" s="0" t="n">
        <f aca="false">VLOOKUP($F226,BOFEK_CLUSTERS!$B$2:$AZ$313,51,0)</f>
        <v>0.49</v>
      </c>
      <c r="I226" s="0" t="n">
        <f aca="false">IF(C226="veen",1,0)</f>
        <v>0</v>
      </c>
      <c r="J226" s="0" t="n">
        <f aca="false">VLOOKUP($F226,BOFEK_CLUSTERS!$B$2:$BA$313,52,0)</f>
        <v>0.02</v>
      </c>
      <c r="K226" s="0" t="n">
        <v>1.2</v>
      </c>
      <c r="L226" s="2" t="n">
        <f aca="false">VLOOKUP($F226,BOFEK_CLUSTERS!$B$2:$BC$313,54,0)</f>
        <v>0</v>
      </c>
    </row>
    <row r="227" customFormat="false" ht="12.8" hidden="false" customHeight="false" outlineLevel="0" collapsed="false">
      <c r="A227" s="0" t="n">
        <v>304</v>
      </c>
      <c r="B227" s="0" t="s">
        <v>462</v>
      </c>
      <c r="C227" s="0" t="str">
        <f aca="false">IF(F227=999,"onbekend",IF(F227=998,"water",IF(F227&lt;207,"veen",IF(F227&lt;328,"zand",IF(F227&lt;423,"klei","leem")))))</f>
        <v>klei</v>
      </c>
      <c r="D227" s="0" t="s">
        <v>463</v>
      </c>
      <c r="E227" s="8" t="n">
        <v>4015</v>
      </c>
      <c r="F227" s="0" t="n">
        <v>415</v>
      </c>
      <c r="G227" s="0" t="n">
        <f aca="false">VLOOKUP($F227,BOFEK_CLUSTERS!$B$2:$AZ$313,50,0)</f>
        <v>0.0269</v>
      </c>
      <c r="H227" s="0" t="n">
        <f aca="false">VLOOKUP($F227,BOFEK_CLUSTERS!$B$2:$AZ$313,51,0)</f>
        <v>0.49</v>
      </c>
      <c r="I227" s="0" t="n">
        <f aca="false">IF(C227="veen",1,0)</f>
        <v>0</v>
      </c>
      <c r="J227" s="0" t="n">
        <f aca="false">VLOOKUP($F227,BOFEK_CLUSTERS!$B$2:$BA$313,52,0)</f>
        <v>0.02</v>
      </c>
      <c r="K227" s="0" t="n">
        <v>1.2</v>
      </c>
      <c r="L227" s="2" t="n">
        <f aca="false">VLOOKUP($F227,BOFEK_CLUSTERS!$B$2:$BC$313,54,0)</f>
        <v>0</v>
      </c>
    </row>
    <row r="228" customFormat="false" ht="12.8" hidden="false" customHeight="false" outlineLevel="0" collapsed="false">
      <c r="A228" s="0" t="n">
        <v>309</v>
      </c>
      <c r="B228" s="0" t="s">
        <v>464</v>
      </c>
      <c r="C228" s="0" t="str">
        <f aca="false">IF(F228=999,"onbekend",IF(F228=998,"water",IF(F228&lt;207,"veen",IF(F228&lt;328,"zand",IF(F228&lt;423,"klei","leem")))))</f>
        <v>klei</v>
      </c>
      <c r="D228" s="0" t="s">
        <v>465</v>
      </c>
      <c r="E228" s="8" t="n">
        <v>4011</v>
      </c>
      <c r="F228" s="0" t="n">
        <v>415</v>
      </c>
      <c r="G228" s="0" t="n">
        <f aca="false">VLOOKUP($F228,BOFEK_CLUSTERS!$B$2:$AZ$313,50,0)</f>
        <v>0.0269</v>
      </c>
      <c r="H228" s="0" t="n">
        <f aca="false">VLOOKUP($F228,BOFEK_CLUSTERS!$B$2:$AZ$313,51,0)</f>
        <v>0.49</v>
      </c>
      <c r="I228" s="0" t="n">
        <f aca="false">IF(C228="veen",1,0)</f>
        <v>0</v>
      </c>
      <c r="J228" s="0" t="n">
        <f aca="false">VLOOKUP($F228,BOFEK_CLUSTERS!$B$2:$BA$313,52,0)</f>
        <v>0.02</v>
      </c>
      <c r="K228" s="0" t="n">
        <v>1.2</v>
      </c>
      <c r="L228" s="2" t="n">
        <f aca="false">VLOOKUP($F228,BOFEK_CLUSTERS!$B$2:$BC$313,54,0)</f>
        <v>0</v>
      </c>
    </row>
    <row r="229" customFormat="false" ht="12.8" hidden="false" customHeight="false" outlineLevel="0" collapsed="false">
      <c r="A229" s="0" t="n">
        <v>57</v>
      </c>
      <c r="B229" s="0" t="s">
        <v>466</v>
      </c>
      <c r="C229" s="0" t="str">
        <f aca="false">IF(F229=999,"onbekend",IF(F229=998,"water",IF(F229&lt;207,"veen",IF(F229&lt;328,"zand",IF(F229&lt;423,"klei","leem")))))</f>
        <v>klei</v>
      </c>
      <c r="D229" s="0" t="s">
        <v>467</v>
      </c>
      <c r="E229" s="9" t="n">
        <v>4023</v>
      </c>
      <c r="F229" s="0" t="n">
        <v>416</v>
      </c>
      <c r="G229" s="0" t="n">
        <f aca="false">VLOOKUP($F229,BOFEK_CLUSTERS!$B$2:$AZ$313,50,0)</f>
        <v>0.0645</v>
      </c>
      <c r="H229" s="0" t="n">
        <f aca="false">VLOOKUP($F229,BOFEK_CLUSTERS!$B$2:$AZ$313,51,0)</f>
        <v>0.42</v>
      </c>
      <c r="I229" s="0" t="n">
        <f aca="false">IF(C229="veen",1,0)</f>
        <v>0</v>
      </c>
      <c r="J229" s="0" t="n">
        <f aca="false">VLOOKUP($F229,BOFEK_CLUSTERS!$B$2:$BA$313,52,0)</f>
        <v>0.01</v>
      </c>
      <c r="K229" s="0" t="n">
        <v>1.2</v>
      </c>
      <c r="L229" s="2" t="n">
        <f aca="false">VLOOKUP($F229,BOFEK_CLUSTERS!$B$2:$BC$313,54,0)</f>
        <v>0</v>
      </c>
    </row>
    <row r="230" customFormat="false" ht="12.8" hidden="false" customHeight="false" outlineLevel="0" collapsed="false">
      <c r="A230" s="0" t="n">
        <v>60</v>
      </c>
      <c r="B230" s="0" t="s">
        <v>468</v>
      </c>
      <c r="C230" s="0" t="str">
        <f aca="false">IF(F230=999,"onbekend",IF(F230=998,"water",IF(F230&lt;207,"veen",IF(F230&lt;328,"zand",IF(F230&lt;423,"klei","leem")))))</f>
        <v>klei</v>
      </c>
      <c r="D230" s="0" t="s">
        <v>469</v>
      </c>
      <c r="E230" s="8" t="n">
        <v>4023</v>
      </c>
      <c r="F230" s="0" t="n">
        <v>416</v>
      </c>
      <c r="G230" s="0" t="n">
        <f aca="false">VLOOKUP($F230,BOFEK_CLUSTERS!$B$2:$AZ$313,50,0)</f>
        <v>0.0645</v>
      </c>
      <c r="H230" s="0" t="n">
        <f aca="false">VLOOKUP($F230,BOFEK_CLUSTERS!$B$2:$AZ$313,51,0)</f>
        <v>0.42</v>
      </c>
      <c r="I230" s="0" t="n">
        <f aca="false">IF(C230="veen",1,0)</f>
        <v>0</v>
      </c>
      <c r="J230" s="0" t="n">
        <f aca="false">VLOOKUP($F230,BOFEK_CLUSTERS!$B$2:$BA$313,52,0)</f>
        <v>0.01</v>
      </c>
      <c r="K230" s="0" t="n">
        <v>1.2</v>
      </c>
      <c r="L230" s="2" t="n">
        <f aca="false">VLOOKUP($F230,BOFEK_CLUSTERS!$B$2:$BC$313,54,0)</f>
        <v>0</v>
      </c>
    </row>
    <row r="231" customFormat="false" ht="12.8" hidden="false" customHeight="false" outlineLevel="0" collapsed="false">
      <c r="A231" s="0" t="n">
        <v>61</v>
      </c>
      <c r="B231" s="0" t="s">
        <v>470</v>
      </c>
      <c r="C231" s="0" t="str">
        <f aca="false">IF(F231=999,"onbekend",IF(F231=998,"water",IF(F231&lt;207,"veen",IF(F231&lt;328,"zand",IF(F231&lt;423,"klei","leem")))))</f>
        <v>klei</v>
      </c>
      <c r="D231" s="0" t="s">
        <v>471</v>
      </c>
      <c r="E231" s="8" t="n">
        <v>4023</v>
      </c>
      <c r="F231" s="0" t="n">
        <v>416</v>
      </c>
      <c r="G231" s="0" t="n">
        <f aca="false">VLOOKUP($F231,BOFEK_CLUSTERS!$B$2:$AZ$313,50,0)</f>
        <v>0.0645</v>
      </c>
      <c r="H231" s="0" t="n">
        <f aca="false">VLOOKUP($F231,BOFEK_CLUSTERS!$B$2:$AZ$313,51,0)</f>
        <v>0.42</v>
      </c>
      <c r="I231" s="0" t="n">
        <f aca="false">IF(C231="veen",1,0)</f>
        <v>0</v>
      </c>
      <c r="J231" s="0" t="n">
        <f aca="false">VLOOKUP($F231,BOFEK_CLUSTERS!$B$2:$BA$313,52,0)</f>
        <v>0.01</v>
      </c>
      <c r="K231" s="0" t="n">
        <v>1.2</v>
      </c>
      <c r="L231" s="2" t="n">
        <f aca="false">VLOOKUP($F231,BOFEK_CLUSTERS!$B$2:$BC$313,54,0)</f>
        <v>0</v>
      </c>
    </row>
    <row r="232" customFormat="false" ht="12.8" hidden="false" customHeight="false" outlineLevel="0" collapsed="false">
      <c r="A232" s="0" t="n">
        <v>126</v>
      </c>
      <c r="B232" s="0" t="s">
        <v>472</v>
      </c>
      <c r="C232" s="0" t="str">
        <f aca="false">IF(F232=999,"onbekend",IF(F232=998,"water",IF(F232&lt;207,"veen",IF(F232&lt;328,"zand",IF(F232&lt;423,"klei","leem")))))</f>
        <v>klei</v>
      </c>
      <c r="D232" s="0" t="s">
        <v>473</v>
      </c>
      <c r="E232" s="8" t="n">
        <v>4004</v>
      </c>
      <c r="F232" s="0" t="n">
        <v>416</v>
      </c>
      <c r="G232" s="0" t="n">
        <f aca="false">VLOOKUP($F232,BOFEK_CLUSTERS!$B$2:$AZ$313,50,0)</f>
        <v>0.0645</v>
      </c>
      <c r="H232" s="0" t="n">
        <f aca="false">VLOOKUP($F232,BOFEK_CLUSTERS!$B$2:$AZ$313,51,0)</f>
        <v>0.42</v>
      </c>
      <c r="I232" s="0" t="n">
        <f aca="false">IF(C232="veen",1,0)</f>
        <v>0</v>
      </c>
      <c r="J232" s="0" t="n">
        <f aca="false">VLOOKUP($F232,BOFEK_CLUSTERS!$B$2:$BA$313,52,0)</f>
        <v>0.01</v>
      </c>
      <c r="K232" s="0" t="n">
        <v>1.2</v>
      </c>
      <c r="L232" s="2" t="n">
        <f aca="false">VLOOKUP($F232,BOFEK_CLUSTERS!$B$2:$BC$313,54,0)</f>
        <v>0</v>
      </c>
    </row>
    <row r="233" customFormat="false" ht="12.8" hidden="false" customHeight="false" outlineLevel="0" collapsed="false">
      <c r="A233" s="0" t="n">
        <v>132</v>
      </c>
      <c r="B233" s="0" t="s">
        <v>474</v>
      </c>
      <c r="C233" s="0" t="str">
        <f aca="false">IF(F233=999,"onbekend",IF(F233=998,"water",IF(F233&lt;207,"veen",IF(F233&lt;328,"zand",IF(F233&lt;423,"klei","leem")))))</f>
        <v>klei</v>
      </c>
      <c r="D233" s="0" t="s">
        <v>475</v>
      </c>
      <c r="E233" s="6" t="n">
        <v>4023</v>
      </c>
      <c r="F233" s="0" t="n">
        <v>416</v>
      </c>
      <c r="G233" s="0" t="n">
        <f aca="false">VLOOKUP($F233,BOFEK_CLUSTERS!$B$2:$AZ$313,50,0)</f>
        <v>0.0645</v>
      </c>
      <c r="H233" s="0" t="n">
        <f aca="false">VLOOKUP($F233,BOFEK_CLUSTERS!$B$2:$AZ$313,51,0)</f>
        <v>0.42</v>
      </c>
      <c r="I233" s="0" t="n">
        <f aca="false">IF(C233="veen",1,0)</f>
        <v>0</v>
      </c>
      <c r="J233" s="0" t="n">
        <f aca="false">VLOOKUP($F233,BOFEK_CLUSTERS!$B$2:$BA$313,52,0)</f>
        <v>0.01</v>
      </c>
      <c r="K233" s="0" t="n">
        <v>1.2</v>
      </c>
      <c r="L233" s="2" t="n">
        <f aca="false">VLOOKUP($F233,BOFEK_CLUSTERS!$B$2:$BC$313,54,0)</f>
        <v>0</v>
      </c>
    </row>
    <row r="234" customFormat="false" ht="12.8" hidden="false" customHeight="false" outlineLevel="0" collapsed="false">
      <c r="A234" s="0" t="n">
        <v>148</v>
      </c>
      <c r="B234" s="0" t="s">
        <v>476</v>
      </c>
      <c r="C234" s="0" t="str">
        <f aca="false">IF(F234=999,"onbekend",IF(F234=998,"water",IF(F234&lt;207,"veen",IF(F234&lt;328,"zand",IF(F234&lt;423,"klei","leem")))))</f>
        <v>klei</v>
      </c>
      <c r="D234" s="0" t="s">
        <v>477</v>
      </c>
      <c r="E234" s="6" t="n">
        <v>4019</v>
      </c>
      <c r="F234" s="0" t="n">
        <v>416</v>
      </c>
      <c r="G234" s="0" t="n">
        <f aca="false">VLOOKUP($F234,BOFEK_CLUSTERS!$B$2:$AZ$313,50,0)</f>
        <v>0.0645</v>
      </c>
      <c r="H234" s="0" t="n">
        <f aca="false">VLOOKUP($F234,BOFEK_CLUSTERS!$B$2:$AZ$313,51,0)</f>
        <v>0.42</v>
      </c>
      <c r="I234" s="0" t="n">
        <f aca="false">IF(C234="veen",1,0)</f>
        <v>0</v>
      </c>
      <c r="J234" s="0" t="n">
        <f aca="false">VLOOKUP($F234,BOFEK_CLUSTERS!$B$2:$BA$313,52,0)</f>
        <v>0.01</v>
      </c>
      <c r="K234" s="0" t="n">
        <v>1.2</v>
      </c>
      <c r="L234" s="2" t="n">
        <f aca="false">VLOOKUP($F234,BOFEK_CLUSTERS!$B$2:$BC$313,54,0)</f>
        <v>0</v>
      </c>
    </row>
    <row r="235" customFormat="false" ht="12.8" hidden="false" customHeight="false" outlineLevel="0" collapsed="false">
      <c r="A235" s="0" t="n">
        <v>149</v>
      </c>
      <c r="B235" s="0" t="s">
        <v>478</v>
      </c>
      <c r="C235" s="0" t="str">
        <f aca="false">IF(F235=999,"onbekend",IF(F235=998,"water",IF(F235&lt;207,"veen",IF(F235&lt;328,"zand",IF(F235&lt;423,"klei","leem")))))</f>
        <v>klei</v>
      </c>
      <c r="D235" s="0" t="s">
        <v>479</v>
      </c>
      <c r="E235" s="6" t="n">
        <v>4019</v>
      </c>
      <c r="F235" s="0" t="n">
        <v>416</v>
      </c>
      <c r="G235" s="0" t="n">
        <f aca="false">VLOOKUP($F235,BOFEK_CLUSTERS!$B$2:$AZ$313,50,0)</f>
        <v>0.0645</v>
      </c>
      <c r="H235" s="0" t="n">
        <f aca="false">VLOOKUP($F235,BOFEK_CLUSTERS!$B$2:$AZ$313,51,0)</f>
        <v>0.42</v>
      </c>
      <c r="I235" s="0" t="n">
        <f aca="false">IF(C235="veen",1,0)</f>
        <v>0</v>
      </c>
      <c r="J235" s="0" t="n">
        <f aca="false">VLOOKUP($F235,BOFEK_CLUSTERS!$B$2:$BA$313,52,0)</f>
        <v>0.01</v>
      </c>
      <c r="K235" s="0" t="n">
        <v>1.2</v>
      </c>
      <c r="L235" s="2" t="n">
        <f aca="false">VLOOKUP($F235,BOFEK_CLUSTERS!$B$2:$BC$313,54,0)</f>
        <v>0</v>
      </c>
    </row>
    <row r="236" customFormat="false" ht="12.8" hidden="false" customHeight="false" outlineLevel="0" collapsed="false">
      <c r="A236" s="0" t="n">
        <v>161</v>
      </c>
      <c r="B236" s="0" t="s">
        <v>480</v>
      </c>
      <c r="C236" s="0" t="str">
        <f aca="false">IF(F236=999,"onbekend",IF(F236=998,"water",IF(F236&lt;207,"veen",IF(F236&lt;328,"zand",IF(F236&lt;423,"klei","leem")))))</f>
        <v>klei</v>
      </c>
      <c r="D236" s="0" t="s">
        <v>481</v>
      </c>
      <c r="E236" s="6" t="n">
        <v>4019</v>
      </c>
      <c r="F236" s="0" t="n">
        <v>416</v>
      </c>
      <c r="G236" s="0" t="n">
        <f aca="false">VLOOKUP($F236,BOFEK_CLUSTERS!$B$2:$AZ$313,50,0)</f>
        <v>0.0645</v>
      </c>
      <c r="H236" s="0" t="n">
        <f aca="false">VLOOKUP($F236,BOFEK_CLUSTERS!$B$2:$AZ$313,51,0)</f>
        <v>0.42</v>
      </c>
      <c r="I236" s="0" t="n">
        <f aca="false">IF(C236="veen",1,0)</f>
        <v>0</v>
      </c>
      <c r="J236" s="0" t="n">
        <f aca="false">VLOOKUP($F236,BOFEK_CLUSTERS!$B$2:$BA$313,52,0)</f>
        <v>0.01</v>
      </c>
      <c r="K236" s="0" t="n">
        <v>1.2</v>
      </c>
      <c r="L236" s="2" t="n">
        <f aca="false">VLOOKUP($F236,BOFEK_CLUSTERS!$B$2:$BC$313,54,0)</f>
        <v>0</v>
      </c>
    </row>
    <row r="237" customFormat="false" ht="12.8" hidden="false" customHeight="false" outlineLevel="0" collapsed="false">
      <c r="A237" s="0" t="n">
        <v>162</v>
      </c>
      <c r="B237" s="0" t="s">
        <v>482</v>
      </c>
      <c r="C237" s="0" t="str">
        <f aca="false">IF(F237=999,"onbekend",IF(F237=998,"water",IF(F237&lt;207,"veen",IF(F237&lt;328,"zand",IF(F237&lt;423,"klei","leem")))))</f>
        <v>klei</v>
      </c>
      <c r="D237" s="0" t="s">
        <v>483</v>
      </c>
      <c r="E237" s="6" t="n">
        <v>4019</v>
      </c>
      <c r="F237" s="0" t="n">
        <v>416</v>
      </c>
      <c r="G237" s="0" t="n">
        <f aca="false">VLOOKUP($F237,BOFEK_CLUSTERS!$B$2:$AZ$313,50,0)</f>
        <v>0.0645</v>
      </c>
      <c r="H237" s="0" t="n">
        <f aca="false">VLOOKUP($F237,BOFEK_CLUSTERS!$B$2:$AZ$313,51,0)</f>
        <v>0.42</v>
      </c>
      <c r="I237" s="0" t="n">
        <f aca="false">IF(C237="veen",1,0)</f>
        <v>0</v>
      </c>
      <c r="J237" s="0" t="n">
        <f aca="false">VLOOKUP($F237,BOFEK_CLUSTERS!$B$2:$BA$313,52,0)</f>
        <v>0.01</v>
      </c>
      <c r="K237" s="0" t="n">
        <v>1.2</v>
      </c>
      <c r="L237" s="2" t="n">
        <f aca="false">VLOOKUP($F237,BOFEK_CLUSTERS!$B$2:$BC$313,54,0)</f>
        <v>0</v>
      </c>
    </row>
    <row r="238" customFormat="false" ht="12.8" hidden="false" customHeight="false" outlineLevel="0" collapsed="false">
      <c r="A238" s="0" t="n">
        <v>206</v>
      </c>
      <c r="B238" s="0" t="s">
        <v>484</v>
      </c>
      <c r="C238" s="0" t="str">
        <f aca="false">IF(F238=999,"onbekend",IF(F238=998,"water",IF(F238&lt;207,"veen",IF(F238&lt;328,"zand",IF(F238&lt;423,"klei","leem")))))</f>
        <v>klei</v>
      </c>
      <c r="D238" s="0" t="s">
        <v>485</v>
      </c>
      <c r="E238" s="6" t="n">
        <v>4019</v>
      </c>
      <c r="F238" s="0" t="n">
        <v>416</v>
      </c>
      <c r="G238" s="0" t="n">
        <f aca="false">VLOOKUP($F238,BOFEK_CLUSTERS!$B$2:$AZ$313,50,0)</f>
        <v>0.0645</v>
      </c>
      <c r="H238" s="0" t="n">
        <f aca="false">VLOOKUP($F238,BOFEK_CLUSTERS!$B$2:$AZ$313,51,0)</f>
        <v>0.42</v>
      </c>
      <c r="I238" s="0" t="n">
        <f aca="false">IF(C238="veen",1,0)</f>
        <v>0</v>
      </c>
      <c r="J238" s="0" t="n">
        <f aca="false">VLOOKUP($F238,BOFEK_CLUSTERS!$B$2:$BA$313,52,0)</f>
        <v>0.01</v>
      </c>
      <c r="K238" s="0" t="n">
        <v>1.2</v>
      </c>
      <c r="L238" s="2" t="n">
        <f aca="false">VLOOKUP($F238,BOFEK_CLUSTERS!$B$2:$BC$313,54,0)</f>
        <v>0</v>
      </c>
    </row>
    <row r="239" customFormat="false" ht="12.8" hidden="false" customHeight="false" outlineLevel="0" collapsed="false">
      <c r="A239" s="0" t="n">
        <v>26</v>
      </c>
      <c r="B239" s="0" t="s">
        <v>486</v>
      </c>
      <c r="C239" s="0" t="str">
        <f aca="false">IF(F239=999,"onbekend",IF(F239=998,"water",IF(F239&lt;207,"veen",IF(F239&lt;328,"zand",IF(F239&lt;423,"klei","leem")))))</f>
        <v>klei</v>
      </c>
      <c r="D239" s="0" t="s">
        <v>487</v>
      </c>
      <c r="E239" s="6" t="n">
        <v>4004</v>
      </c>
      <c r="F239" s="0" t="n">
        <v>417</v>
      </c>
      <c r="G239" s="0" t="n">
        <f aca="false">VLOOKUP($F239,BOFEK_CLUSTERS!$B$2:$AZ$313,50,0)</f>
        <v>0.0269</v>
      </c>
      <c r="H239" s="0" t="n">
        <f aca="false">VLOOKUP($F239,BOFEK_CLUSTERS!$B$2:$AZ$313,51,0)</f>
        <v>0.44</v>
      </c>
      <c r="I239" s="0" t="n">
        <f aca="false">IF(C239="veen",1,0)</f>
        <v>0</v>
      </c>
      <c r="J239" s="0" t="n">
        <f aca="false">VLOOKUP($F239,BOFEK_CLUSTERS!$B$2:$BA$313,52,0)</f>
        <v>0.01</v>
      </c>
      <c r="K239" s="0" t="n">
        <v>1.2</v>
      </c>
      <c r="L239" s="2" t="n">
        <f aca="false">VLOOKUP($F239,BOFEK_CLUSTERS!$B$2:$BC$313,54,0)</f>
        <v>0</v>
      </c>
    </row>
    <row r="240" customFormat="false" ht="12.8" hidden="false" customHeight="false" outlineLevel="0" collapsed="false">
      <c r="A240" s="0" t="n">
        <v>27</v>
      </c>
      <c r="B240" s="0" t="s">
        <v>488</v>
      </c>
      <c r="C240" s="0" t="str">
        <f aca="false">IF(F240=999,"onbekend",IF(F240=998,"water",IF(F240&lt;207,"veen",IF(F240&lt;328,"zand",IF(F240&lt;423,"klei","leem")))))</f>
        <v>klei</v>
      </c>
      <c r="D240" s="0" t="s">
        <v>489</v>
      </c>
      <c r="E240" s="5" t="n">
        <v>4004</v>
      </c>
      <c r="F240" s="0" t="n">
        <v>417</v>
      </c>
      <c r="G240" s="0" t="n">
        <f aca="false">VLOOKUP($F240,BOFEK_CLUSTERS!$B$2:$AZ$313,50,0)</f>
        <v>0.0269</v>
      </c>
      <c r="H240" s="0" t="n">
        <f aca="false">VLOOKUP($F240,BOFEK_CLUSTERS!$B$2:$AZ$313,51,0)</f>
        <v>0.44</v>
      </c>
      <c r="I240" s="0" t="n">
        <f aca="false">IF(C240="veen",1,0)</f>
        <v>0</v>
      </c>
      <c r="J240" s="0" t="n">
        <f aca="false">VLOOKUP($F240,BOFEK_CLUSTERS!$B$2:$BA$313,52,0)</f>
        <v>0.01</v>
      </c>
      <c r="K240" s="0" t="n">
        <v>1.2</v>
      </c>
      <c r="L240" s="2" t="n">
        <f aca="false">VLOOKUP($F240,BOFEK_CLUSTERS!$B$2:$BC$313,54,0)</f>
        <v>0</v>
      </c>
    </row>
    <row r="241" customFormat="false" ht="12.8" hidden="false" customHeight="false" outlineLevel="0" collapsed="false">
      <c r="A241" s="0" t="n">
        <v>28</v>
      </c>
      <c r="B241" s="0" t="s">
        <v>490</v>
      </c>
      <c r="C241" s="0" t="str">
        <f aca="false">IF(F241=999,"onbekend",IF(F241=998,"water",IF(F241&lt;207,"veen",IF(F241&lt;328,"zand",IF(F241&lt;423,"klei","leem")))))</f>
        <v>klei</v>
      </c>
      <c r="D241" s="0" t="s">
        <v>491</v>
      </c>
      <c r="E241" s="5" t="n">
        <v>4004</v>
      </c>
      <c r="F241" s="0" t="n">
        <v>417</v>
      </c>
      <c r="G241" s="0" t="n">
        <f aca="false">VLOOKUP($F241,BOFEK_CLUSTERS!$B$2:$AZ$313,50,0)</f>
        <v>0.0269</v>
      </c>
      <c r="H241" s="0" t="n">
        <f aca="false">VLOOKUP($F241,BOFEK_CLUSTERS!$B$2:$AZ$313,51,0)</f>
        <v>0.44</v>
      </c>
      <c r="I241" s="0" t="n">
        <f aca="false">IF(C241="veen",1,0)</f>
        <v>0</v>
      </c>
      <c r="J241" s="0" t="n">
        <f aca="false">VLOOKUP($F241,BOFEK_CLUSTERS!$B$2:$BA$313,52,0)</f>
        <v>0.01</v>
      </c>
      <c r="K241" s="0" t="n">
        <v>1.2</v>
      </c>
      <c r="L241" s="2" t="n">
        <f aca="false">VLOOKUP($F241,BOFEK_CLUSTERS!$B$2:$BC$313,54,0)</f>
        <v>0</v>
      </c>
    </row>
    <row r="242" customFormat="false" ht="12.8" hidden="false" customHeight="false" outlineLevel="0" collapsed="false">
      <c r="A242" s="0" t="n">
        <v>29</v>
      </c>
      <c r="B242" s="0" t="s">
        <v>492</v>
      </c>
      <c r="C242" s="0" t="str">
        <f aca="false">IF(F242=999,"onbekend",IF(F242=998,"water",IF(F242&lt;207,"veen",IF(F242&lt;328,"zand",IF(F242&lt;423,"klei","leem")))))</f>
        <v>klei</v>
      </c>
      <c r="D242" s="0" t="s">
        <v>493</v>
      </c>
      <c r="E242" s="5" t="n">
        <v>4004</v>
      </c>
      <c r="F242" s="0" t="n">
        <v>417</v>
      </c>
      <c r="G242" s="0" t="n">
        <f aca="false">VLOOKUP($F242,BOFEK_CLUSTERS!$B$2:$AZ$313,50,0)</f>
        <v>0.0269</v>
      </c>
      <c r="H242" s="0" t="n">
        <f aca="false">VLOOKUP($F242,BOFEK_CLUSTERS!$B$2:$AZ$313,51,0)</f>
        <v>0.44</v>
      </c>
      <c r="I242" s="0" t="n">
        <f aca="false">IF(C242="veen",1,0)</f>
        <v>0</v>
      </c>
      <c r="J242" s="0" t="n">
        <f aca="false">VLOOKUP($F242,BOFEK_CLUSTERS!$B$2:$BA$313,52,0)</f>
        <v>0.01</v>
      </c>
      <c r="K242" s="0" t="n">
        <v>1.2</v>
      </c>
      <c r="L242" s="2" t="n">
        <f aca="false">VLOOKUP($F242,BOFEK_CLUSTERS!$B$2:$BC$313,54,0)</f>
        <v>0</v>
      </c>
    </row>
    <row r="243" customFormat="false" ht="12.8" hidden="false" customHeight="false" outlineLevel="0" collapsed="false">
      <c r="A243" s="0" t="n">
        <v>164</v>
      </c>
      <c r="B243" s="0" t="s">
        <v>494</v>
      </c>
      <c r="C243" s="0" t="str">
        <f aca="false">IF(F243=999,"onbekend",IF(F243=998,"water",IF(F243&lt;207,"veen",IF(F243&lt;328,"zand",IF(F243&lt;423,"klei","leem")))))</f>
        <v>klei</v>
      </c>
      <c r="D243" s="0" t="s">
        <v>495</v>
      </c>
      <c r="E243" s="6" t="n">
        <v>4004</v>
      </c>
      <c r="F243" s="0" t="n">
        <v>417</v>
      </c>
      <c r="G243" s="0" t="n">
        <f aca="false">VLOOKUP($F243,BOFEK_CLUSTERS!$B$2:$AZ$313,50,0)</f>
        <v>0.0269</v>
      </c>
      <c r="H243" s="0" t="n">
        <f aca="false">VLOOKUP($F243,BOFEK_CLUSTERS!$B$2:$AZ$313,51,0)</f>
        <v>0.44</v>
      </c>
      <c r="I243" s="0" t="n">
        <f aca="false">IF(C243="veen",1,0)</f>
        <v>0</v>
      </c>
      <c r="J243" s="0" t="n">
        <f aca="false">VLOOKUP($F243,BOFEK_CLUSTERS!$B$2:$BA$313,52,0)</f>
        <v>0.01</v>
      </c>
      <c r="K243" s="0" t="n">
        <v>1.2</v>
      </c>
      <c r="L243" s="2" t="n">
        <f aca="false">VLOOKUP($F243,BOFEK_CLUSTERS!$B$2:$BC$313,54,0)</f>
        <v>0</v>
      </c>
    </row>
    <row r="244" customFormat="false" ht="12.8" hidden="false" customHeight="false" outlineLevel="0" collapsed="false">
      <c r="A244" s="0" t="n">
        <v>165</v>
      </c>
      <c r="B244" s="0" t="s">
        <v>496</v>
      </c>
      <c r="C244" s="0" t="str">
        <f aca="false">IF(F244=999,"onbekend",IF(F244=998,"water",IF(F244&lt;207,"veen",IF(F244&lt;328,"zand",IF(F244&lt;423,"klei","leem")))))</f>
        <v>klei</v>
      </c>
      <c r="D244" s="0" t="s">
        <v>497</v>
      </c>
      <c r="E244" s="6" t="n">
        <v>4004</v>
      </c>
      <c r="F244" s="0" t="n">
        <v>417</v>
      </c>
      <c r="G244" s="0" t="n">
        <f aca="false">VLOOKUP($F244,BOFEK_CLUSTERS!$B$2:$AZ$313,50,0)</f>
        <v>0.0269</v>
      </c>
      <c r="H244" s="0" t="n">
        <f aca="false">VLOOKUP($F244,BOFEK_CLUSTERS!$B$2:$AZ$313,51,0)</f>
        <v>0.44</v>
      </c>
      <c r="I244" s="0" t="n">
        <f aca="false">IF(C244="veen",1,0)</f>
        <v>0</v>
      </c>
      <c r="J244" s="0" t="n">
        <f aca="false">VLOOKUP($F244,BOFEK_CLUSTERS!$B$2:$BA$313,52,0)</f>
        <v>0.01</v>
      </c>
      <c r="K244" s="0" t="n">
        <v>1.2</v>
      </c>
      <c r="L244" s="2" t="n">
        <f aca="false">VLOOKUP($F244,BOFEK_CLUSTERS!$B$2:$BC$313,54,0)</f>
        <v>0</v>
      </c>
    </row>
    <row r="245" customFormat="false" ht="12.8" hidden="false" customHeight="false" outlineLevel="0" collapsed="false">
      <c r="A245" s="0" t="n">
        <v>39</v>
      </c>
      <c r="B245" s="0" t="s">
        <v>498</v>
      </c>
      <c r="C245" s="0" t="str">
        <f aca="false">IF(F245=999,"onbekend",IF(F245=998,"water",IF(F245&lt;207,"veen",IF(F245&lt;328,"zand",IF(F245&lt;423,"klei","leem")))))</f>
        <v>klei</v>
      </c>
      <c r="D245" s="0" t="s">
        <v>499</v>
      </c>
      <c r="E245" s="8" t="n">
        <v>2003</v>
      </c>
      <c r="F245" s="0" t="n">
        <v>418</v>
      </c>
      <c r="G245" s="0" t="n">
        <f aca="false">VLOOKUP($F245,BOFEK_CLUSTERS!$B$2:$AZ$313,50,0)</f>
        <v>0.0304</v>
      </c>
      <c r="H245" s="0" t="n">
        <f aca="false">VLOOKUP($F245,BOFEK_CLUSTERS!$B$2:$AZ$313,51,0)</f>
        <v>0.43</v>
      </c>
      <c r="I245" s="0" t="n">
        <f aca="false">IF(C245="veen",1,0)</f>
        <v>0</v>
      </c>
      <c r="J245" s="0" t="n">
        <f aca="false">VLOOKUP($F245,BOFEK_CLUSTERS!$B$2:$BA$313,52,0)</f>
        <v>0.01</v>
      </c>
      <c r="K245" s="0" t="n">
        <v>1.2</v>
      </c>
      <c r="L245" s="2" t="n">
        <f aca="false">VLOOKUP($F245,BOFEK_CLUSTERS!$B$2:$BC$313,54,0)</f>
        <v>0</v>
      </c>
    </row>
    <row r="246" customFormat="false" ht="12.8" hidden="false" customHeight="false" outlineLevel="0" collapsed="false">
      <c r="A246" s="0" t="n">
        <v>58</v>
      </c>
      <c r="B246" s="0" t="s">
        <v>500</v>
      </c>
      <c r="C246" s="0" t="str">
        <f aca="false">IF(F246=999,"onbekend",IF(F246=998,"water",IF(F246&lt;207,"veen",IF(F246&lt;328,"zand",IF(F246&lt;423,"klei","leem")))))</f>
        <v>klei</v>
      </c>
      <c r="D246" s="0" t="s">
        <v>501</v>
      </c>
      <c r="E246" s="8" t="n">
        <v>4014</v>
      </c>
      <c r="F246" s="0" t="n">
        <v>418</v>
      </c>
      <c r="G246" s="0" t="n">
        <f aca="false">VLOOKUP($F246,BOFEK_CLUSTERS!$B$2:$AZ$313,50,0)</f>
        <v>0.0304</v>
      </c>
      <c r="H246" s="0" t="n">
        <f aca="false">VLOOKUP($F246,BOFEK_CLUSTERS!$B$2:$AZ$313,51,0)</f>
        <v>0.43</v>
      </c>
      <c r="I246" s="0" t="n">
        <f aca="false">IF(C246="veen",1,0)</f>
        <v>0</v>
      </c>
      <c r="J246" s="0" t="n">
        <f aca="false">VLOOKUP($F246,BOFEK_CLUSTERS!$B$2:$BA$313,52,0)</f>
        <v>0.01</v>
      </c>
      <c r="K246" s="0" t="n">
        <v>1.2</v>
      </c>
      <c r="L246" s="2" t="n">
        <f aca="false">VLOOKUP($F246,BOFEK_CLUSTERS!$B$2:$BC$313,54,0)</f>
        <v>0</v>
      </c>
    </row>
    <row r="247" customFormat="false" ht="12.8" hidden="false" customHeight="false" outlineLevel="0" collapsed="false">
      <c r="A247" s="0" t="n">
        <v>81</v>
      </c>
      <c r="B247" s="0" t="s">
        <v>502</v>
      </c>
      <c r="C247" s="0" t="str">
        <f aca="false">IF(F247=999,"onbekend",IF(F247=998,"water",IF(F247&lt;207,"veen",IF(F247&lt;328,"zand",IF(F247&lt;423,"klei","leem")))))</f>
        <v>klei</v>
      </c>
      <c r="D247" s="0" t="s">
        <v>503</v>
      </c>
      <c r="E247" s="6" t="n">
        <v>4018</v>
      </c>
      <c r="F247" s="0" t="n">
        <v>418</v>
      </c>
      <c r="G247" s="0" t="n">
        <f aca="false">VLOOKUP($F247,BOFEK_CLUSTERS!$B$2:$AZ$313,50,0)</f>
        <v>0.0304</v>
      </c>
      <c r="H247" s="0" t="n">
        <f aca="false">VLOOKUP($F247,BOFEK_CLUSTERS!$B$2:$AZ$313,51,0)</f>
        <v>0.43</v>
      </c>
      <c r="I247" s="0" t="n">
        <f aca="false">IF(C247="veen",1,0)</f>
        <v>0</v>
      </c>
      <c r="J247" s="0" t="n">
        <f aca="false">VLOOKUP($F247,BOFEK_CLUSTERS!$B$2:$BA$313,52,0)</f>
        <v>0.01</v>
      </c>
      <c r="K247" s="0" t="n">
        <v>1.2</v>
      </c>
      <c r="L247" s="2" t="n">
        <f aca="false">VLOOKUP($F247,BOFEK_CLUSTERS!$B$2:$BC$313,54,0)</f>
        <v>0</v>
      </c>
    </row>
    <row r="248" customFormat="false" ht="12.8" hidden="false" customHeight="false" outlineLevel="0" collapsed="false">
      <c r="A248" s="0" t="n">
        <v>82</v>
      </c>
      <c r="B248" s="0" t="s">
        <v>504</v>
      </c>
      <c r="C248" s="0" t="str">
        <f aca="false">IF(F248=999,"onbekend",IF(F248=998,"water",IF(F248&lt;207,"veen",IF(F248&lt;328,"zand",IF(F248&lt;423,"klei","leem")))))</f>
        <v>klei</v>
      </c>
      <c r="D248" s="0" t="s">
        <v>505</v>
      </c>
      <c r="E248" s="6" t="n">
        <v>4020</v>
      </c>
      <c r="F248" s="0" t="n">
        <v>418</v>
      </c>
      <c r="G248" s="0" t="n">
        <f aca="false">VLOOKUP($F248,BOFEK_CLUSTERS!$B$2:$AZ$313,50,0)</f>
        <v>0.0304</v>
      </c>
      <c r="H248" s="0" t="n">
        <f aca="false">VLOOKUP($F248,BOFEK_CLUSTERS!$B$2:$AZ$313,51,0)</f>
        <v>0.43</v>
      </c>
      <c r="I248" s="0" t="n">
        <f aca="false">IF(C248="veen",1,0)</f>
        <v>0</v>
      </c>
      <c r="J248" s="0" t="n">
        <f aca="false">VLOOKUP($F248,BOFEK_CLUSTERS!$B$2:$BA$313,52,0)</f>
        <v>0.01</v>
      </c>
      <c r="K248" s="0" t="n">
        <v>1.2</v>
      </c>
      <c r="L248" s="2" t="n">
        <f aca="false">VLOOKUP($F248,BOFEK_CLUSTERS!$B$2:$BC$313,54,0)</f>
        <v>0</v>
      </c>
    </row>
    <row r="249" customFormat="false" ht="12.8" hidden="false" customHeight="false" outlineLevel="0" collapsed="false">
      <c r="A249" s="0" t="n">
        <v>151</v>
      </c>
      <c r="B249" s="0" t="s">
        <v>506</v>
      </c>
      <c r="C249" s="0" t="str">
        <f aca="false">IF(F249=999,"onbekend",IF(F249=998,"water",IF(F249&lt;207,"veen",IF(F249&lt;328,"zand",IF(F249&lt;423,"klei","leem")))))</f>
        <v>klei</v>
      </c>
      <c r="D249" s="0" t="s">
        <v>507</v>
      </c>
      <c r="E249" s="6" t="n">
        <v>4020</v>
      </c>
      <c r="F249" s="0" t="n">
        <v>418</v>
      </c>
      <c r="G249" s="0" t="n">
        <f aca="false">VLOOKUP($F249,BOFEK_CLUSTERS!$B$2:$AZ$313,50,0)</f>
        <v>0.0304</v>
      </c>
      <c r="H249" s="0" t="n">
        <f aca="false">VLOOKUP($F249,BOFEK_CLUSTERS!$B$2:$AZ$313,51,0)</f>
        <v>0.43</v>
      </c>
      <c r="I249" s="0" t="n">
        <f aca="false">IF(C249="veen",1,0)</f>
        <v>0</v>
      </c>
      <c r="J249" s="0" t="n">
        <f aca="false">VLOOKUP($F249,BOFEK_CLUSTERS!$B$2:$BA$313,52,0)</f>
        <v>0.01</v>
      </c>
      <c r="K249" s="0" t="n">
        <v>1.2</v>
      </c>
      <c r="L249" s="2" t="n">
        <f aca="false">VLOOKUP($F249,BOFEK_CLUSTERS!$B$2:$BC$313,54,0)</f>
        <v>0</v>
      </c>
    </row>
    <row r="250" customFormat="false" ht="12.8" hidden="false" customHeight="false" outlineLevel="0" collapsed="false">
      <c r="A250" s="0" t="n">
        <v>152</v>
      </c>
      <c r="B250" s="0" t="s">
        <v>508</v>
      </c>
      <c r="C250" s="0" t="str">
        <f aca="false">IF(F250=999,"onbekend",IF(F250=998,"water",IF(F250&lt;207,"veen",IF(F250&lt;328,"zand",IF(F250&lt;423,"klei","leem")))))</f>
        <v>klei</v>
      </c>
      <c r="D250" s="0" t="s">
        <v>509</v>
      </c>
      <c r="E250" s="6" t="n">
        <v>4011</v>
      </c>
      <c r="F250" s="0" t="n">
        <v>418</v>
      </c>
      <c r="G250" s="0" t="n">
        <f aca="false">VLOOKUP($F250,BOFEK_CLUSTERS!$B$2:$AZ$313,50,0)</f>
        <v>0.0304</v>
      </c>
      <c r="H250" s="0" t="n">
        <f aca="false">VLOOKUP($F250,BOFEK_CLUSTERS!$B$2:$AZ$313,51,0)</f>
        <v>0.43</v>
      </c>
      <c r="I250" s="0" t="n">
        <f aca="false">IF(C250="veen",1,0)</f>
        <v>0</v>
      </c>
      <c r="J250" s="0" t="n">
        <f aca="false">VLOOKUP($F250,BOFEK_CLUSTERS!$B$2:$BA$313,52,0)</f>
        <v>0.01</v>
      </c>
      <c r="K250" s="0" t="n">
        <v>1.2</v>
      </c>
      <c r="L250" s="2" t="n">
        <f aca="false">VLOOKUP($F250,BOFEK_CLUSTERS!$B$2:$BC$313,54,0)</f>
        <v>0</v>
      </c>
    </row>
    <row r="251" customFormat="false" ht="12.8" hidden="false" customHeight="false" outlineLevel="0" collapsed="false">
      <c r="A251" s="0" t="n">
        <v>154</v>
      </c>
      <c r="B251" s="0" t="s">
        <v>510</v>
      </c>
      <c r="C251" s="0" t="str">
        <f aca="false">IF(F251=999,"onbekend",IF(F251=998,"water",IF(F251&lt;207,"veen",IF(F251&lt;328,"zand",IF(F251&lt;423,"klei","leem")))))</f>
        <v>klei</v>
      </c>
      <c r="D251" s="0" t="s">
        <v>511</v>
      </c>
      <c r="E251" s="12" t="n">
        <v>4018</v>
      </c>
      <c r="F251" s="0" t="n">
        <v>418</v>
      </c>
      <c r="G251" s="0" t="n">
        <f aca="false">VLOOKUP($F251,BOFEK_CLUSTERS!$B$2:$AZ$313,50,0)</f>
        <v>0.0304</v>
      </c>
      <c r="H251" s="0" t="n">
        <f aca="false">VLOOKUP($F251,BOFEK_CLUSTERS!$B$2:$AZ$313,51,0)</f>
        <v>0.43</v>
      </c>
      <c r="I251" s="0" t="n">
        <f aca="false">IF(C251="veen",1,0)</f>
        <v>0</v>
      </c>
      <c r="J251" s="0" t="n">
        <f aca="false">VLOOKUP($F251,BOFEK_CLUSTERS!$B$2:$BA$313,52,0)</f>
        <v>0.01</v>
      </c>
      <c r="K251" s="0" t="n">
        <v>1.2</v>
      </c>
      <c r="L251" s="2" t="n">
        <f aca="false">VLOOKUP($F251,BOFEK_CLUSTERS!$B$2:$BC$313,54,0)</f>
        <v>0</v>
      </c>
    </row>
    <row r="252" customFormat="false" ht="12.8" hidden="false" customHeight="false" outlineLevel="0" collapsed="false">
      <c r="A252" s="0" t="n">
        <v>207</v>
      </c>
      <c r="B252" s="0" t="s">
        <v>512</v>
      </c>
      <c r="C252" s="0" t="str">
        <f aca="false">IF(F252=999,"onbekend",IF(F252=998,"water",IF(F252&lt;207,"veen",IF(F252&lt;328,"zand",IF(F252&lt;423,"klei","leem")))))</f>
        <v>klei</v>
      </c>
      <c r="D252" s="0" t="s">
        <v>513</v>
      </c>
      <c r="E252" s="6" t="n">
        <v>4011</v>
      </c>
      <c r="F252" s="0" t="n">
        <v>418</v>
      </c>
      <c r="G252" s="0" t="n">
        <f aca="false">VLOOKUP($F252,BOFEK_CLUSTERS!$B$2:$AZ$313,50,0)</f>
        <v>0.0304</v>
      </c>
      <c r="H252" s="0" t="n">
        <f aca="false">VLOOKUP($F252,BOFEK_CLUSTERS!$B$2:$AZ$313,51,0)</f>
        <v>0.43</v>
      </c>
      <c r="I252" s="0" t="n">
        <f aca="false">IF(C252="veen",1,0)</f>
        <v>0</v>
      </c>
      <c r="J252" s="0" t="n">
        <f aca="false">VLOOKUP($F252,BOFEK_CLUSTERS!$B$2:$BA$313,52,0)</f>
        <v>0.01</v>
      </c>
      <c r="K252" s="0" t="n">
        <v>1.2</v>
      </c>
      <c r="L252" s="2" t="n">
        <f aca="false">VLOOKUP($F252,BOFEK_CLUSTERS!$B$2:$BC$313,54,0)</f>
        <v>0</v>
      </c>
    </row>
    <row r="253" customFormat="false" ht="12.8" hidden="false" customHeight="false" outlineLevel="0" collapsed="false">
      <c r="A253" s="0" t="n">
        <v>215</v>
      </c>
      <c r="B253" s="0" t="s">
        <v>514</v>
      </c>
      <c r="C253" s="0" t="str">
        <f aca="false">IF(F253=999,"onbekend",IF(F253=998,"water",IF(F253&lt;207,"veen",IF(F253&lt;328,"zand",IF(F253&lt;423,"klei","leem")))))</f>
        <v>klei</v>
      </c>
      <c r="D253" s="0" t="s">
        <v>515</v>
      </c>
      <c r="E253" s="8" t="n">
        <v>4018</v>
      </c>
      <c r="F253" s="0" t="n">
        <v>418</v>
      </c>
      <c r="G253" s="0" t="n">
        <f aca="false">VLOOKUP($F253,BOFEK_CLUSTERS!$B$2:$AZ$313,50,0)</f>
        <v>0.0304</v>
      </c>
      <c r="H253" s="0" t="n">
        <f aca="false">VLOOKUP($F253,BOFEK_CLUSTERS!$B$2:$AZ$313,51,0)</f>
        <v>0.43</v>
      </c>
      <c r="I253" s="0" t="n">
        <f aca="false">IF(C253="veen",1,0)</f>
        <v>0</v>
      </c>
      <c r="J253" s="0" t="n">
        <f aca="false">VLOOKUP($F253,BOFEK_CLUSTERS!$B$2:$BA$313,52,0)</f>
        <v>0.01</v>
      </c>
      <c r="K253" s="0" t="n">
        <v>1.2</v>
      </c>
      <c r="L253" s="2" t="n">
        <f aca="false">VLOOKUP($F253,BOFEK_CLUSTERS!$B$2:$BC$313,54,0)</f>
        <v>0</v>
      </c>
    </row>
    <row r="254" customFormat="false" ht="12.8" hidden="false" customHeight="false" outlineLevel="0" collapsed="false">
      <c r="A254" s="0" t="n">
        <v>216</v>
      </c>
      <c r="B254" s="0" t="s">
        <v>516</v>
      </c>
      <c r="C254" s="0" t="str">
        <f aca="false">IF(F254=999,"onbekend",IF(F254=998,"water",IF(F254&lt;207,"veen",IF(F254&lt;328,"zand",IF(F254&lt;423,"klei","leem")))))</f>
        <v>klei</v>
      </c>
      <c r="D254" s="0" t="s">
        <v>517</v>
      </c>
      <c r="E254" s="6" t="n">
        <v>4018</v>
      </c>
      <c r="F254" s="0" t="n">
        <v>418</v>
      </c>
      <c r="G254" s="0" t="n">
        <f aca="false">VLOOKUP($F254,BOFEK_CLUSTERS!$B$2:$AZ$313,50,0)</f>
        <v>0.0304</v>
      </c>
      <c r="H254" s="0" t="n">
        <f aca="false">VLOOKUP($F254,BOFEK_CLUSTERS!$B$2:$AZ$313,51,0)</f>
        <v>0.43</v>
      </c>
      <c r="I254" s="0" t="n">
        <f aca="false">IF(C254="veen",1,0)</f>
        <v>0</v>
      </c>
      <c r="J254" s="0" t="n">
        <f aca="false">VLOOKUP($F254,BOFEK_CLUSTERS!$B$2:$BA$313,52,0)</f>
        <v>0.01</v>
      </c>
      <c r="K254" s="0" t="n">
        <v>1.2</v>
      </c>
      <c r="L254" s="2" t="n">
        <f aca="false">VLOOKUP($F254,BOFEK_CLUSTERS!$B$2:$BC$313,54,0)</f>
        <v>0</v>
      </c>
    </row>
    <row r="255" customFormat="false" ht="12.8" hidden="false" customHeight="false" outlineLevel="0" collapsed="false">
      <c r="A255" s="0" t="n">
        <v>217</v>
      </c>
      <c r="B255" s="0" t="s">
        <v>518</v>
      </c>
      <c r="C255" s="0" t="str">
        <f aca="false">IF(F255=999,"onbekend",IF(F255=998,"water",IF(F255&lt;207,"veen",IF(F255&lt;328,"zand",IF(F255&lt;423,"klei","leem")))))</f>
        <v>klei</v>
      </c>
      <c r="D255" s="0" t="s">
        <v>519</v>
      </c>
      <c r="E255" s="6" t="n">
        <v>4018</v>
      </c>
      <c r="F255" s="0" t="n">
        <v>418</v>
      </c>
      <c r="G255" s="0" t="n">
        <f aca="false">VLOOKUP($F255,BOFEK_CLUSTERS!$B$2:$AZ$313,50,0)</f>
        <v>0.0304</v>
      </c>
      <c r="H255" s="0" t="n">
        <f aca="false">VLOOKUP($F255,BOFEK_CLUSTERS!$B$2:$AZ$313,51,0)</f>
        <v>0.43</v>
      </c>
      <c r="I255" s="0" t="n">
        <f aca="false">IF(C255="veen",1,0)</f>
        <v>0</v>
      </c>
      <c r="J255" s="0" t="n">
        <f aca="false">VLOOKUP($F255,BOFEK_CLUSTERS!$B$2:$BA$313,52,0)</f>
        <v>0.01</v>
      </c>
      <c r="K255" s="0" t="n">
        <v>1.2</v>
      </c>
      <c r="L255" s="2" t="n">
        <f aca="false">VLOOKUP($F255,BOFEK_CLUSTERS!$B$2:$BC$313,54,0)</f>
        <v>0</v>
      </c>
    </row>
    <row r="256" customFormat="false" ht="12.8" hidden="false" customHeight="false" outlineLevel="0" collapsed="false">
      <c r="A256" s="0" t="n">
        <v>218</v>
      </c>
      <c r="B256" s="0" t="s">
        <v>520</v>
      </c>
      <c r="C256" s="0" t="str">
        <f aca="false">IF(F256=999,"onbekend",IF(F256=998,"water",IF(F256&lt;207,"veen",IF(F256&lt;328,"zand",IF(F256&lt;423,"klei","leem")))))</f>
        <v>klei</v>
      </c>
      <c r="D256" s="0" t="s">
        <v>521</v>
      </c>
      <c r="E256" s="8" t="n">
        <v>4018</v>
      </c>
      <c r="F256" s="0" t="n">
        <v>418</v>
      </c>
      <c r="G256" s="0" t="n">
        <f aca="false">VLOOKUP($F256,BOFEK_CLUSTERS!$B$2:$AZ$313,50,0)</f>
        <v>0.0304</v>
      </c>
      <c r="H256" s="0" t="n">
        <f aca="false">VLOOKUP($F256,BOFEK_CLUSTERS!$B$2:$AZ$313,51,0)</f>
        <v>0.43</v>
      </c>
      <c r="I256" s="0" t="n">
        <f aca="false">IF(C256="veen",1,0)</f>
        <v>0</v>
      </c>
      <c r="J256" s="0" t="n">
        <f aca="false">VLOOKUP($F256,BOFEK_CLUSTERS!$B$2:$BA$313,52,0)</f>
        <v>0.01</v>
      </c>
      <c r="K256" s="0" t="n">
        <v>1.2</v>
      </c>
      <c r="L256" s="2" t="n">
        <f aca="false">VLOOKUP($F256,BOFEK_CLUSTERS!$B$2:$BC$313,54,0)</f>
        <v>0</v>
      </c>
    </row>
    <row r="257" customFormat="false" ht="12.8" hidden="false" customHeight="false" outlineLevel="0" collapsed="false">
      <c r="A257" s="0" t="n">
        <v>94</v>
      </c>
      <c r="B257" s="0" t="s">
        <v>522</v>
      </c>
      <c r="C257" s="0" t="str">
        <f aca="false">IF(F257=999,"onbekend",IF(F257=998,"water",IF(F257&lt;207,"veen",IF(F257&lt;328,"zand",IF(F257&lt;423,"klei","leem")))))</f>
        <v>klei</v>
      </c>
      <c r="D257" s="0" t="s">
        <v>523</v>
      </c>
      <c r="E257" s="6" t="n">
        <v>4016</v>
      </c>
      <c r="F257" s="0" t="n">
        <v>419</v>
      </c>
      <c r="G257" s="0" t="n">
        <f aca="false">VLOOKUP($F257,BOFEK_CLUSTERS!$B$2:$AZ$313,50,0)</f>
        <v>0.0249</v>
      </c>
      <c r="H257" s="0" t="n">
        <f aca="false">VLOOKUP($F257,BOFEK_CLUSTERS!$B$2:$AZ$313,51,0)</f>
        <v>0.42</v>
      </c>
      <c r="I257" s="0" t="n">
        <f aca="false">IF(C257="veen",1,0)</f>
        <v>0</v>
      </c>
      <c r="J257" s="0" t="n">
        <f aca="false">VLOOKUP($F257,BOFEK_CLUSTERS!$B$2:$BA$313,52,0)</f>
        <v>0.01</v>
      </c>
      <c r="K257" s="0" t="n">
        <v>1.2</v>
      </c>
      <c r="L257" s="2" t="n">
        <f aca="false">VLOOKUP($F257,BOFEK_CLUSTERS!$B$2:$BC$313,54,0)</f>
        <v>0</v>
      </c>
    </row>
    <row r="258" customFormat="false" ht="12.8" hidden="false" customHeight="false" outlineLevel="0" collapsed="false">
      <c r="A258" s="0" t="n">
        <v>95</v>
      </c>
      <c r="B258" s="0" t="s">
        <v>524</v>
      </c>
      <c r="C258" s="0" t="str">
        <f aca="false">IF(F258=999,"onbekend",IF(F258=998,"water",IF(F258&lt;207,"veen",IF(F258&lt;328,"zand",IF(F258&lt;423,"klei","leem")))))</f>
        <v>klei</v>
      </c>
      <c r="D258" s="0" t="s">
        <v>525</v>
      </c>
      <c r="E258" s="6" t="n">
        <v>4016</v>
      </c>
      <c r="F258" s="0" t="n">
        <v>419</v>
      </c>
      <c r="G258" s="0" t="n">
        <f aca="false">VLOOKUP($F258,BOFEK_CLUSTERS!$B$2:$AZ$313,50,0)</f>
        <v>0.0249</v>
      </c>
      <c r="H258" s="0" t="n">
        <f aca="false">VLOOKUP($F258,BOFEK_CLUSTERS!$B$2:$AZ$313,51,0)</f>
        <v>0.42</v>
      </c>
      <c r="I258" s="0" t="n">
        <f aca="false">IF(C258="veen",1,0)</f>
        <v>0</v>
      </c>
      <c r="J258" s="0" t="n">
        <f aca="false">VLOOKUP($F258,BOFEK_CLUSTERS!$B$2:$BA$313,52,0)</f>
        <v>0.01</v>
      </c>
      <c r="K258" s="0" t="n">
        <v>1.2</v>
      </c>
      <c r="L258" s="2" t="n">
        <f aca="false">VLOOKUP($F258,BOFEK_CLUSTERS!$B$2:$BC$313,54,0)</f>
        <v>0</v>
      </c>
    </row>
    <row r="259" customFormat="false" ht="12.8" hidden="false" customHeight="false" outlineLevel="0" collapsed="false">
      <c r="A259" s="0" t="n">
        <v>111</v>
      </c>
      <c r="B259" s="0" t="s">
        <v>526</v>
      </c>
      <c r="C259" s="0" t="str">
        <f aca="false">IF(F259=999,"onbekend",IF(F259=998,"water",IF(F259&lt;207,"veen",IF(F259&lt;328,"zand",IF(F259&lt;423,"klei","leem")))))</f>
        <v>klei</v>
      </c>
      <c r="D259" s="0" t="s">
        <v>527</v>
      </c>
      <c r="E259" s="5" t="n">
        <v>4003</v>
      </c>
      <c r="F259" s="0" t="n">
        <v>420</v>
      </c>
      <c r="G259" s="0" t="n">
        <f aca="false">VLOOKUP($F259,BOFEK_CLUSTERS!$B$2:$AZ$313,50,0)</f>
        <v>0.0243</v>
      </c>
      <c r="H259" s="0" t="n">
        <f aca="false">VLOOKUP($F259,BOFEK_CLUSTERS!$B$2:$AZ$313,51,0)</f>
        <v>0.45</v>
      </c>
      <c r="I259" s="0" t="n">
        <f aca="false">IF(C259="veen",1,0)</f>
        <v>0</v>
      </c>
      <c r="J259" s="0" t="n">
        <f aca="false">VLOOKUP($F259,BOFEK_CLUSTERS!$B$2:$BA$313,52,0)</f>
        <v>0.03</v>
      </c>
      <c r="K259" s="0" t="n">
        <v>1.2</v>
      </c>
      <c r="L259" s="2" t="n">
        <f aca="false">VLOOKUP($F259,BOFEK_CLUSTERS!$B$2:$BC$313,54,0)</f>
        <v>0</v>
      </c>
    </row>
    <row r="260" customFormat="false" ht="12.8" hidden="false" customHeight="false" outlineLevel="0" collapsed="false">
      <c r="A260" s="0" t="n">
        <v>113</v>
      </c>
      <c r="B260" s="0" t="s">
        <v>528</v>
      </c>
      <c r="C260" s="0" t="str">
        <f aca="false">IF(F260=999,"onbekend",IF(F260=998,"water",IF(F260&lt;207,"veen",IF(F260&lt;328,"zand",IF(F260&lt;423,"klei","leem")))))</f>
        <v>klei</v>
      </c>
      <c r="D260" s="0" t="s">
        <v>529</v>
      </c>
      <c r="E260" s="6" t="n">
        <v>4003</v>
      </c>
      <c r="F260" s="0" t="n">
        <v>420</v>
      </c>
      <c r="G260" s="0" t="n">
        <f aca="false">VLOOKUP($F260,BOFEK_CLUSTERS!$B$2:$AZ$313,50,0)</f>
        <v>0.0243</v>
      </c>
      <c r="H260" s="0" t="n">
        <f aca="false">VLOOKUP($F260,BOFEK_CLUSTERS!$B$2:$AZ$313,51,0)</f>
        <v>0.45</v>
      </c>
      <c r="I260" s="0" t="n">
        <f aca="false">IF(C260="veen",1,0)</f>
        <v>0</v>
      </c>
      <c r="J260" s="0" t="n">
        <f aca="false">VLOOKUP($F260,BOFEK_CLUSTERS!$B$2:$BA$313,52,0)</f>
        <v>0.03</v>
      </c>
      <c r="K260" s="0" t="n">
        <v>1.2</v>
      </c>
      <c r="L260" s="2" t="n">
        <f aca="false">VLOOKUP($F260,BOFEK_CLUSTERS!$B$2:$BC$313,54,0)</f>
        <v>0</v>
      </c>
    </row>
    <row r="261" customFormat="false" ht="12.8" hidden="false" customHeight="false" outlineLevel="0" collapsed="false">
      <c r="A261" s="0" t="n">
        <v>35</v>
      </c>
      <c r="B261" s="0" t="s">
        <v>530</v>
      </c>
      <c r="C261" s="0" t="str">
        <f aca="false">IF(F261=999,"onbekend",IF(F261=998,"water",IF(F261&lt;207,"veen",IF(F261&lt;328,"zand",IF(F261&lt;423,"klei","leem")))))</f>
        <v>klei</v>
      </c>
      <c r="D261" s="0" t="s">
        <v>531</v>
      </c>
      <c r="E261" s="5" t="n">
        <v>4016</v>
      </c>
      <c r="F261" s="0" t="n">
        <v>421</v>
      </c>
      <c r="G261" s="0" t="n">
        <f aca="false">VLOOKUP($F261,BOFEK_CLUSTERS!$B$2:$AZ$313,50,0)</f>
        <v>0.0303</v>
      </c>
      <c r="H261" s="0" t="n">
        <f aca="false">VLOOKUP($F261,BOFEK_CLUSTERS!$B$2:$AZ$313,51,0)</f>
        <v>0.42</v>
      </c>
      <c r="I261" s="0" t="n">
        <f aca="false">IF(C261="veen",1,0)</f>
        <v>0</v>
      </c>
      <c r="J261" s="0" t="n">
        <f aca="false">VLOOKUP($F261,BOFEK_CLUSTERS!$B$2:$BA$313,52,0)</f>
        <v>0.01</v>
      </c>
      <c r="K261" s="0" t="n">
        <v>1.2</v>
      </c>
      <c r="L261" s="2" t="n">
        <f aca="false">VLOOKUP($F261,BOFEK_CLUSTERS!$B$2:$BC$313,54,0)</f>
        <v>0</v>
      </c>
    </row>
    <row r="262" customFormat="false" ht="12.8" hidden="false" customHeight="false" outlineLevel="0" collapsed="false">
      <c r="A262" s="0" t="n">
        <v>68</v>
      </c>
      <c r="B262" s="0" t="s">
        <v>532</v>
      </c>
      <c r="C262" s="0" t="str">
        <f aca="false">IF(F262=999,"onbekend",IF(F262=998,"water",IF(F262&lt;207,"veen",IF(F262&lt;328,"zand",IF(F262&lt;423,"klei","leem")))))</f>
        <v>klei</v>
      </c>
      <c r="D262" s="0" t="s">
        <v>533</v>
      </c>
      <c r="E262" s="6" t="n">
        <v>4014</v>
      </c>
      <c r="F262" s="0" t="n">
        <v>421</v>
      </c>
      <c r="G262" s="0" t="n">
        <f aca="false">VLOOKUP($F262,BOFEK_CLUSTERS!$B$2:$AZ$313,50,0)</f>
        <v>0.0303</v>
      </c>
      <c r="H262" s="0" t="n">
        <f aca="false">VLOOKUP($F262,BOFEK_CLUSTERS!$B$2:$AZ$313,51,0)</f>
        <v>0.42</v>
      </c>
      <c r="I262" s="0" t="n">
        <f aca="false">IF(C262="veen",1,0)</f>
        <v>0</v>
      </c>
      <c r="J262" s="0" t="n">
        <f aca="false">VLOOKUP($F262,BOFEK_CLUSTERS!$B$2:$BA$313,52,0)</f>
        <v>0.01</v>
      </c>
      <c r="K262" s="0" t="n">
        <v>1.2</v>
      </c>
      <c r="L262" s="2" t="n">
        <f aca="false">VLOOKUP($F262,BOFEK_CLUSTERS!$B$2:$BC$313,54,0)</f>
        <v>0</v>
      </c>
    </row>
    <row r="263" customFormat="false" ht="12.8" hidden="false" customHeight="false" outlineLevel="0" collapsed="false">
      <c r="A263" s="0" t="n">
        <v>75</v>
      </c>
      <c r="B263" s="0" t="s">
        <v>534</v>
      </c>
      <c r="C263" s="0" t="str">
        <f aca="false">IF(F263=999,"onbekend",IF(F263=998,"water",IF(F263&lt;207,"veen",IF(F263&lt;328,"zand",IF(F263&lt;423,"klei","leem")))))</f>
        <v>klei</v>
      </c>
      <c r="D263" s="0" t="s">
        <v>535</v>
      </c>
      <c r="E263" s="6" t="n">
        <v>4014</v>
      </c>
      <c r="F263" s="0" t="n">
        <v>421</v>
      </c>
      <c r="G263" s="0" t="n">
        <f aca="false">VLOOKUP($F263,BOFEK_CLUSTERS!$B$2:$AZ$313,50,0)</f>
        <v>0.0303</v>
      </c>
      <c r="H263" s="0" t="n">
        <f aca="false">VLOOKUP($F263,BOFEK_CLUSTERS!$B$2:$AZ$313,51,0)</f>
        <v>0.42</v>
      </c>
      <c r="I263" s="0" t="n">
        <f aca="false">IF(C263="veen",1,0)</f>
        <v>0</v>
      </c>
      <c r="J263" s="0" t="n">
        <f aca="false">VLOOKUP($F263,BOFEK_CLUSTERS!$B$2:$BA$313,52,0)</f>
        <v>0.01</v>
      </c>
      <c r="K263" s="0" t="n">
        <v>1.2</v>
      </c>
      <c r="L263" s="2" t="n">
        <f aca="false">VLOOKUP($F263,BOFEK_CLUSTERS!$B$2:$BC$313,54,0)</f>
        <v>0</v>
      </c>
    </row>
    <row r="264" customFormat="false" ht="12.8" hidden="false" customHeight="false" outlineLevel="0" collapsed="false">
      <c r="A264" s="0" t="n">
        <v>103</v>
      </c>
      <c r="B264" s="0" t="s">
        <v>536</v>
      </c>
      <c r="C264" s="0" t="str">
        <f aca="false">IF(F264=999,"onbekend",IF(F264=998,"water",IF(F264&lt;207,"veen",IF(F264&lt;328,"zand",IF(F264&lt;423,"klei","leem")))))</f>
        <v>klei</v>
      </c>
      <c r="D264" s="0" t="s">
        <v>537</v>
      </c>
      <c r="E264" s="5" t="n">
        <v>4014</v>
      </c>
      <c r="F264" s="0" t="n">
        <v>421</v>
      </c>
      <c r="G264" s="0" t="n">
        <f aca="false">VLOOKUP($F264,BOFEK_CLUSTERS!$B$2:$AZ$313,50,0)</f>
        <v>0.0303</v>
      </c>
      <c r="H264" s="0" t="n">
        <f aca="false">VLOOKUP($F264,BOFEK_CLUSTERS!$B$2:$AZ$313,51,0)</f>
        <v>0.42</v>
      </c>
      <c r="I264" s="0" t="n">
        <f aca="false">IF(C264="veen",1,0)</f>
        <v>0</v>
      </c>
      <c r="J264" s="0" t="n">
        <f aca="false">VLOOKUP($F264,BOFEK_CLUSTERS!$B$2:$BA$313,52,0)</f>
        <v>0.01</v>
      </c>
      <c r="K264" s="0" t="n">
        <v>1.2</v>
      </c>
      <c r="L264" s="2" t="n">
        <f aca="false">VLOOKUP($F264,BOFEK_CLUSTERS!$B$2:$BC$313,54,0)</f>
        <v>0</v>
      </c>
    </row>
    <row r="265" customFormat="false" ht="12.8" hidden="false" customHeight="false" outlineLevel="0" collapsed="false">
      <c r="A265" s="0" t="n">
        <v>105</v>
      </c>
      <c r="B265" s="0" t="s">
        <v>538</v>
      </c>
      <c r="C265" s="0" t="str">
        <f aca="false">IF(F265=999,"onbekend",IF(F265=998,"water",IF(F265&lt;207,"veen",IF(F265&lt;328,"zand",IF(F265&lt;423,"klei","leem")))))</f>
        <v>klei</v>
      </c>
      <c r="D265" s="0" t="s">
        <v>539</v>
      </c>
      <c r="E265" s="6" t="n">
        <v>4014</v>
      </c>
      <c r="F265" s="0" t="n">
        <v>421</v>
      </c>
      <c r="G265" s="0" t="n">
        <f aca="false">VLOOKUP($F265,BOFEK_CLUSTERS!$B$2:$AZ$313,50,0)</f>
        <v>0.0303</v>
      </c>
      <c r="H265" s="0" t="n">
        <f aca="false">VLOOKUP($F265,BOFEK_CLUSTERS!$B$2:$AZ$313,51,0)</f>
        <v>0.42</v>
      </c>
      <c r="I265" s="0" t="n">
        <f aca="false">IF(C265="veen",1,0)</f>
        <v>0</v>
      </c>
      <c r="J265" s="0" t="n">
        <f aca="false">VLOOKUP($F265,BOFEK_CLUSTERS!$B$2:$BA$313,52,0)</f>
        <v>0.01</v>
      </c>
      <c r="K265" s="0" t="n">
        <v>1.2</v>
      </c>
      <c r="L265" s="2" t="n">
        <f aca="false">VLOOKUP($F265,BOFEK_CLUSTERS!$B$2:$BC$313,54,0)</f>
        <v>0</v>
      </c>
    </row>
    <row r="266" customFormat="false" ht="12.8" hidden="false" customHeight="false" outlineLevel="0" collapsed="false">
      <c r="A266" s="0" t="n">
        <v>219</v>
      </c>
      <c r="B266" s="0" t="s">
        <v>540</v>
      </c>
      <c r="C266" s="0" t="str">
        <f aca="false">IF(F266=999,"onbekend",IF(F266=998,"water",IF(F266&lt;207,"veen",IF(F266&lt;328,"zand",IF(F266&lt;423,"klei","leem")))))</f>
        <v>klei</v>
      </c>
      <c r="D266" s="0" t="s">
        <v>541</v>
      </c>
      <c r="E266" s="6" t="n">
        <v>4014</v>
      </c>
      <c r="F266" s="0" t="n">
        <v>421</v>
      </c>
      <c r="G266" s="0" t="n">
        <f aca="false">VLOOKUP($F266,BOFEK_CLUSTERS!$B$2:$AZ$313,50,0)</f>
        <v>0.0303</v>
      </c>
      <c r="H266" s="0" t="n">
        <f aca="false">VLOOKUP($F266,BOFEK_CLUSTERS!$B$2:$AZ$313,51,0)</f>
        <v>0.42</v>
      </c>
      <c r="I266" s="0" t="n">
        <f aca="false">IF(C266="veen",1,0)</f>
        <v>0</v>
      </c>
      <c r="J266" s="0" t="n">
        <f aca="false">VLOOKUP($F266,BOFEK_CLUSTERS!$B$2:$BA$313,52,0)</f>
        <v>0.01</v>
      </c>
      <c r="K266" s="0" t="n">
        <v>1.2</v>
      </c>
      <c r="L266" s="2" t="n">
        <f aca="false">VLOOKUP($F266,BOFEK_CLUSTERS!$B$2:$BC$313,54,0)</f>
        <v>0</v>
      </c>
    </row>
    <row r="267" customFormat="false" ht="12.8" hidden="false" customHeight="false" outlineLevel="0" collapsed="false">
      <c r="A267" s="0" t="n">
        <v>307</v>
      </c>
      <c r="B267" s="0" t="s">
        <v>542</v>
      </c>
      <c r="C267" s="0" t="str">
        <f aca="false">IF(F267=999,"onbekend",IF(F267=998,"water",IF(F267&lt;207,"veen",IF(F267&lt;328,"zand",IF(F267&lt;423,"klei","leem")))))</f>
        <v>klei</v>
      </c>
      <c r="D267" s="0" t="s">
        <v>543</v>
      </c>
      <c r="E267" s="8" t="n">
        <v>4018</v>
      </c>
      <c r="F267" s="0" t="n">
        <v>421</v>
      </c>
      <c r="G267" s="0" t="n">
        <f aca="false">VLOOKUP($F267,BOFEK_CLUSTERS!$B$2:$AZ$313,50,0)</f>
        <v>0.0303</v>
      </c>
      <c r="H267" s="0" t="n">
        <f aca="false">VLOOKUP($F267,BOFEK_CLUSTERS!$B$2:$AZ$313,51,0)</f>
        <v>0.42</v>
      </c>
      <c r="I267" s="0" t="n">
        <f aca="false">IF(C267="veen",1,0)</f>
        <v>0</v>
      </c>
      <c r="J267" s="0" t="n">
        <f aca="false">VLOOKUP($F267,BOFEK_CLUSTERS!$B$2:$BA$313,52,0)</f>
        <v>0.01</v>
      </c>
      <c r="K267" s="0" t="n">
        <v>1.2</v>
      </c>
      <c r="L267" s="2" t="n">
        <f aca="false">VLOOKUP($F267,BOFEK_CLUSTERS!$B$2:$BC$313,54,0)</f>
        <v>0</v>
      </c>
    </row>
    <row r="268" customFormat="false" ht="12.8" hidden="false" customHeight="false" outlineLevel="0" collapsed="false">
      <c r="A268" s="0" t="n">
        <v>308</v>
      </c>
      <c r="B268" s="0" t="s">
        <v>544</v>
      </c>
      <c r="C268" s="0" t="str">
        <f aca="false">IF(F268=999,"onbekend",IF(F268=998,"water",IF(F268&lt;207,"veen",IF(F268&lt;328,"zand",IF(F268&lt;423,"klei","leem")))))</f>
        <v>klei</v>
      </c>
      <c r="D268" s="0" t="s">
        <v>545</v>
      </c>
      <c r="E268" s="8" t="n">
        <v>4003</v>
      </c>
      <c r="F268" s="0" t="n">
        <v>421</v>
      </c>
      <c r="G268" s="0" t="n">
        <f aca="false">VLOOKUP($F268,BOFEK_CLUSTERS!$B$2:$AZ$313,50,0)</f>
        <v>0.0303</v>
      </c>
      <c r="H268" s="0" t="n">
        <f aca="false">VLOOKUP($F268,BOFEK_CLUSTERS!$B$2:$AZ$313,51,0)</f>
        <v>0.42</v>
      </c>
      <c r="I268" s="0" t="n">
        <f aca="false">IF(C268="veen",1,0)</f>
        <v>0</v>
      </c>
      <c r="J268" s="0" t="n">
        <f aca="false">VLOOKUP($F268,BOFEK_CLUSTERS!$B$2:$BA$313,52,0)</f>
        <v>0.01</v>
      </c>
      <c r="K268" s="0" t="n">
        <v>1.2</v>
      </c>
      <c r="L268" s="2" t="n">
        <f aca="false">VLOOKUP($F268,BOFEK_CLUSTERS!$B$2:$BC$313,54,0)</f>
        <v>0</v>
      </c>
    </row>
    <row r="269" customFormat="false" ht="12.8" hidden="false" customHeight="false" outlineLevel="0" collapsed="false">
      <c r="A269" s="0" t="n">
        <v>85</v>
      </c>
      <c r="B269" s="0" t="s">
        <v>546</v>
      </c>
      <c r="C269" s="0" t="str">
        <f aca="false">IF(F269=999,"onbekend",IF(F269=998,"water",IF(F269&lt;207,"veen",IF(F269&lt;328,"zand",IF(F269&lt;423,"klei","leem")))))</f>
        <v>klei</v>
      </c>
      <c r="D269" s="0" t="s">
        <v>547</v>
      </c>
      <c r="E269" s="5" t="n">
        <v>4010</v>
      </c>
      <c r="F269" s="0" t="n">
        <v>422</v>
      </c>
      <c r="G269" s="0" t="n">
        <f aca="false">VLOOKUP($F269,BOFEK_CLUSTERS!$B$2:$AZ$313,50,0)</f>
        <v>0.0567</v>
      </c>
      <c r="H269" s="0" t="n">
        <f aca="false">VLOOKUP($F269,BOFEK_CLUSTERS!$B$2:$AZ$313,51,0)</f>
        <v>0.51</v>
      </c>
      <c r="I269" s="0" t="n">
        <f aca="false">IF(C269="veen",1,0)</f>
        <v>0</v>
      </c>
      <c r="J269" s="0" t="n">
        <f aca="false">VLOOKUP($F269,BOFEK_CLUSTERS!$B$2:$BA$313,52,0)</f>
        <v>0.02</v>
      </c>
      <c r="K269" s="0" t="n">
        <v>1.2</v>
      </c>
      <c r="L269" s="2" t="n">
        <f aca="false">VLOOKUP($F269,BOFEK_CLUSTERS!$B$2:$BC$313,54,0)</f>
        <v>0</v>
      </c>
    </row>
    <row r="270" customFormat="false" ht="12.8" hidden="false" customHeight="false" outlineLevel="0" collapsed="false">
      <c r="A270" s="0" t="n">
        <v>86</v>
      </c>
      <c r="B270" s="0" t="s">
        <v>548</v>
      </c>
      <c r="C270" s="0" t="str">
        <f aca="false">IF(F270=999,"onbekend",IF(F270=998,"water",IF(F270&lt;207,"veen",IF(F270&lt;328,"zand",IF(F270&lt;423,"klei","leem")))))</f>
        <v>klei</v>
      </c>
      <c r="D270" s="0" t="s">
        <v>549</v>
      </c>
      <c r="E270" s="5" t="n">
        <v>4010</v>
      </c>
      <c r="F270" s="0" t="n">
        <v>422</v>
      </c>
      <c r="G270" s="0" t="n">
        <f aca="false">VLOOKUP($F270,BOFEK_CLUSTERS!$B$2:$AZ$313,50,0)</f>
        <v>0.0567</v>
      </c>
      <c r="H270" s="0" t="n">
        <f aca="false">VLOOKUP($F270,BOFEK_CLUSTERS!$B$2:$AZ$313,51,0)</f>
        <v>0.51</v>
      </c>
      <c r="I270" s="0" t="n">
        <f aca="false">IF(C270="veen",1,0)</f>
        <v>0</v>
      </c>
      <c r="J270" s="0" t="n">
        <f aca="false">VLOOKUP($F270,BOFEK_CLUSTERS!$B$2:$BA$313,52,0)</f>
        <v>0.02</v>
      </c>
      <c r="K270" s="0" t="n">
        <v>1.2</v>
      </c>
      <c r="L270" s="2" t="n">
        <f aca="false">VLOOKUP($F270,BOFEK_CLUSTERS!$B$2:$BC$313,54,0)</f>
        <v>0</v>
      </c>
    </row>
    <row r="271" customFormat="false" ht="12.8" hidden="false" customHeight="false" outlineLevel="0" collapsed="false">
      <c r="A271" s="0" t="n">
        <v>97</v>
      </c>
      <c r="B271" s="0" t="s">
        <v>550</v>
      </c>
      <c r="C271" s="0" t="str">
        <f aca="false">IF(F271=999,"onbekend",IF(F271=998,"water",IF(F271&lt;207,"veen",IF(F271&lt;328,"zand",IF(F271&lt;423,"klei","leem")))))</f>
        <v>klei</v>
      </c>
      <c r="D271" s="0" t="s">
        <v>551</v>
      </c>
      <c r="E271" s="10" t="n">
        <v>4010</v>
      </c>
      <c r="F271" s="0" t="n">
        <v>422</v>
      </c>
      <c r="G271" s="0" t="n">
        <f aca="false">VLOOKUP($F271,BOFEK_CLUSTERS!$B$2:$AZ$313,50,0)</f>
        <v>0.0567</v>
      </c>
      <c r="H271" s="0" t="n">
        <f aca="false">VLOOKUP($F271,BOFEK_CLUSTERS!$B$2:$AZ$313,51,0)</f>
        <v>0.51</v>
      </c>
      <c r="I271" s="0" t="n">
        <f aca="false">IF(C271="veen",1,0)</f>
        <v>0</v>
      </c>
      <c r="J271" s="0" t="n">
        <f aca="false">VLOOKUP($F271,BOFEK_CLUSTERS!$B$2:$BA$313,52,0)</f>
        <v>0.02</v>
      </c>
      <c r="K271" s="0" t="n">
        <v>1.2</v>
      </c>
      <c r="L271" s="2" t="n">
        <f aca="false">VLOOKUP($F271,BOFEK_CLUSTERS!$B$2:$BC$313,54,0)</f>
        <v>0</v>
      </c>
    </row>
    <row r="272" customFormat="false" ht="12.8" hidden="false" customHeight="false" outlineLevel="0" collapsed="false">
      <c r="A272" s="0" t="n">
        <v>65</v>
      </c>
      <c r="B272" s="0" t="s">
        <v>552</v>
      </c>
      <c r="C272" s="0" t="str">
        <f aca="false">IF(F272=999,"onbekend",IF(F272=998,"water",IF(F272&lt;207,"veen",IF(F272&lt;328,"zand",IF(F272&lt;423,"klei","leem")))))</f>
        <v>leem</v>
      </c>
      <c r="D272" s="0" t="s">
        <v>553</v>
      </c>
      <c r="E272" s="6" t="n">
        <v>5003</v>
      </c>
      <c r="F272" s="0" t="n">
        <v>501</v>
      </c>
      <c r="G272" s="0" t="n">
        <f aca="false">VLOOKUP($F272,BOFEK_CLUSTERS!$B$2:$AZ$313,50,0)</f>
        <v>0.0142</v>
      </c>
      <c r="H272" s="0" t="n">
        <f aca="false">VLOOKUP($F272,BOFEK_CLUSTERS!$B$2:$AZ$313,51,0)</f>
        <v>0.51</v>
      </c>
      <c r="I272" s="0" t="n">
        <f aca="false">IF(C272="veen",1,0)</f>
        <v>0</v>
      </c>
      <c r="J272" s="0" t="n">
        <f aca="false">VLOOKUP($F272,BOFEK_CLUSTERS!$B$2:$BA$313,52,0)</f>
        <v>0.01</v>
      </c>
      <c r="K272" s="0" t="n">
        <v>1.2</v>
      </c>
      <c r="L272" s="2" t="n">
        <f aca="false">VLOOKUP($F272,BOFEK_CLUSTERS!$B$2:$BC$313,54,0)</f>
        <v>0</v>
      </c>
    </row>
    <row r="273" customFormat="false" ht="12.8" hidden="false" customHeight="false" outlineLevel="0" collapsed="false">
      <c r="A273" s="0" t="n">
        <v>12</v>
      </c>
      <c r="B273" s="0" t="s">
        <v>554</v>
      </c>
      <c r="C273" s="0" t="str">
        <f aca="false">IF(F273=999,"onbekend",IF(F273=998,"water",IF(F273&lt;207,"veen",IF(F273&lt;328,"zand",IF(F273&lt;423,"klei","leem")))))</f>
        <v>leem</v>
      </c>
      <c r="D273" s="0" t="s">
        <v>555</v>
      </c>
      <c r="E273" s="6" t="n">
        <v>5001</v>
      </c>
      <c r="F273" s="0" t="n">
        <v>502</v>
      </c>
      <c r="G273" s="0" t="n">
        <f aca="false">VLOOKUP($F273,BOFEK_CLUSTERS!$B$2:$AZ$313,50,0)</f>
        <v>0.4174</v>
      </c>
      <c r="H273" s="0" t="n">
        <f aca="false">VLOOKUP($F273,BOFEK_CLUSTERS!$B$2:$AZ$313,51,0)</f>
        <v>0.32</v>
      </c>
      <c r="I273" s="0" t="n">
        <f aca="false">IF(C273="veen",1,0)</f>
        <v>0</v>
      </c>
      <c r="J273" s="0" t="n">
        <f aca="false">VLOOKUP($F273,BOFEK_CLUSTERS!$B$2:$BA$313,52,0)</f>
        <v>0.01</v>
      </c>
      <c r="K273" s="0" t="n">
        <v>1.2</v>
      </c>
      <c r="L273" s="2" t="n">
        <f aca="false">VLOOKUP($F273,BOFEK_CLUSTERS!$B$2:$BC$313,54,0)</f>
        <v>0</v>
      </c>
    </row>
    <row r="274" customFormat="false" ht="12.8" hidden="false" customHeight="false" outlineLevel="0" collapsed="false">
      <c r="A274" s="0" t="n">
        <v>314</v>
      </c>
      <c r="B274" s="0" t="s">
        <v>556</v>
      </c>
      <c r="C274" s="0" t="str">
        <f aca="false">IF(F274=999,"onbekend",IF(F274=998,"water",IF(F274&lt;207,"veen",IF(F274&lt;328,"zand",IF(F274&lt;423,"klei","leem")))))</f>
        <v>leem</v>
      </c>
      <c r="D274" s="0" t="s">
        <v>557</v>
      </c>
      <c r="E274" s="6" t="n">
        <v>5002</v>
      </c>
      <c r="F274" s="0" t="n">
        <v>503</v>
      </c>
      <c r="G274" s="0" t="n">
        <f aca="false">VLOOKUP($F274,BOFEK_CLUSTERS!$B$2:$AZ$313,50,0)</f>
        <v>0.0899</v>
      </c>
      <c r="H274" s="0" t="n">
        <f aca="false">VLOOKUP($F274,BOFEK_CLUSTERS!$B$2:$AZ$313,51,0)</f>
        <v>0.55</v>
      </c>
      <c r="I274" s="0" t="n">
        <f aca="false">IF(C274="veen",1,0)</f>
        <v>0</v>
      </c>
      <c r="J274" s="0" t="n">
        <f aca="false">VLOOKUP($F274,BOFEK_CLUSTERS!$B$2:$BA$313,52,0)</f>
        <v>0.01</v>
      </c>
      <c r="K274" s="0" t="n">
        <v>1.2</v>
      </c>
      <c r="L274" s="2" t="n">
        <f aca="false">VLOOKUP($F274,BOFEK_CLUSTERS!$B$2:$BC$313,54,0)</f>
        <v>0</v>
      </c>
    </row>
    <row r="275" customFormat="false" ht="12.8" hidden="false" customHeight="false" outlineLevel="0" collapsed="false">
      <c r="A275" s="0" t="n">
        <v>315</v>
      </c>
      <c r="B275" s="0" t="s">
        <v>558</v>
      </c>
      <c r="C275" s="0" t="str">
        <f aca="false">IF(F275=999,"onbekend",IF(F275=998,"water",IF(F275&lt;207,"veen",IF(F275&lt;328,"zand",IF(F275&lt;423,"klei","leem")))))</f>
        <v>leem</v>
      </c>
      <c r="D275" s="0" t="s">
        <v>559</v>
      </c>
      <c r="E275" s="10" t="n">
        <v>5002</v>
      </c>
      <c r="F275" s="0" t="n">
        <v>503</v>
      </c>
      <c r="G275" s="0" t="n">
        <f aca="false">VLOOKUP($F275,BOFEK_CLUSTERS!$B$2:$AZ$313,50,0)</f>
        <v>0.0899</v>
      </c>
      <c r="H275" s="0" t="n">
        <f aca="false">VLOOKUP($F275,BOFEK_CLUSTERS!$B$2:$AZ$313,51,0)</f>
        <v>0.55</v>
      </c>
      <c r="I275" s="0" t="n">
        <f aca="false">IF(C275="veen",1,0)</f>
        <v>0</v>
      </c>
      <c r="J275" s="0" t="n">
        <f aca="false">VLOOKUP($F275,BOFEK_CLUSTERS!$B$2:$BA$313,52,0)</f>
        <v>0.01</v>
      </c>
      <c r="K275" s="0" t="n">
        <v>1.2</v>
      </c>
      <c r="L275" s="2" t="n">
        <f aca="false">VLOOKUP($F275,BOFEK_CLUSTERS!$B$2:$BC$313,54,0)</f>
        <v>0</v>
      </c>
    </row>
    <row r="276" customFormat="false" ht="12.8" hidden="false" customHeight="false" outlineLevel="0" collapsed="false">
      <c r="A276" s="0" t="n">
        <v>21</v>
      </c>
      <c r="B276" s="0" t="s">
        <v>560</v>
      </c>
      <c r="C276" s="0" t="str">
        <f aca="false">IF(F276=999,"onbekend",IF(F276=998,"water",IF(F276&lt;207,"veen",IF(F276&lt;328,"zand",IF(F276&lt;423,"klei","leem")))))</f>
        <v>leem</v>
      </c>
      <c r="D276" s="0" t="s">
        <v>561</v>
      </c>
      <c r="E276" s="6" t="n">
        <v>5004</v>
      </c>
      <c r="F276" s="0" t="n">
        <v>504</v>
      </c>
      <c r="G276" s="0" t="n">
        <f aca="false">VLOOKUP($F276,BOFEK_CLUSTERS!$B$2:$AZ$313,50,0)</f>
        <v>0.1326</v>
      </c>
      <c r="H276" s="0" t="n">
        <f aca="false">VLOOKUP($F276,BOFEK_CLUSTERS!$B$2:$AZ$313,51,0)</f>
        <v>0.37</v>
      </c>
      <c r="I276" s="0" t="n">
        <f aca="false">IF(C276="veen",1,0)</f>
        <v>0</v>
      </c>
      <c r="J276" s="0" t="n">
        <f aca="false">VLOOKUP($F276,BOFEK_CLUSTERS!$B$2:$BA$313,52,0)</f>
        <v>0.01</v>
      </c>
      <c r="K276" s="0" t="n">
        <v>1.2</v>
      </c>
      <c r="L276" s="2" t="n">
        <f aca="false">VLOOKUP($F276,BOFEK_CLUSTERS!$B$2:$BC$313,54,0)</f>
        <v>0</v>
      </c>
    </row>
    <row r="277" customFormat="false" ht="12.8" hidden="false" customHeight="false" outlineLevel="0" collapsed="false">
      <c r="A277" s="0" t="n">
        <v>22</v>
      </c>
      <c r="B277" s="0" t="s">
        <v>562</v>
      </c>
      <c r="C277" s="0" t="str">
        <f aca="false">IF(F277=999,"onbekend",IF(F277=998,"water",IF(F277&lt;207,"veen",IF(F277&lt;328,"zand",IF(F277&lt;423,"klei","leem")))))</f>
        <v>leem</v>
      </c>
      <c r="D277" s="0" t="s">
        <v>563</v>
      </c>
      <c r="E277" s="5" t="n">
        <v>5004</v>
      </c>
      <c r="F277" s="0" t="n">
        <v>504</v>
      </c>
      <c r="G277" s="0" t="n">
        <f aca="false">VLOOKUP($F277,BOFEK_CLUSTERS!$B$2:$AZ$313,50,0)</f>
        <v>0.1326</v>
      </c>
      <c r="H277" s="0" t="n">
        <f aca="false">VLOOKUP($F277,BOFEK_CLUSTERS!$B$2:$AZ$313,51,0)</f>
        <v>0.37</v>
      </c>
      <c r="I277" s="0" t="n">
        <f aca="false">IF(C277="veen",1,0)</f>
        <v>0</v>
      </c>
      <c r="J277" s="0" t="n">
        <f aca="false">VLOOKUP($F277,BOFEK_CLUSTERS!$B$2:$BA$313,52,0)</f>
        <v>0.01</v>
      </c>
      <c r="K277" s="0" t="n">
        <v>1.2</v>
      </c>
      <c r="L277" s="2" t="n">
        <f aca="false">VLOOKUP($F277,BOFEK_CLUSTERS!$B$2:$BC$313,54,0)</f>
        <v>0</v>
      </c>
    </row>
    <row r="278" customFormat="false" ht="12.8" hidden="false" customHeight="false" outlineLevel="0" collapsed="false">
      <c r="A278" s="0" t="n">
        <v>23</v>
      </c>
      <c r="B278" s="0" t="s">
        <v>564</v>
      </c>
      <c r="C278" s="0" t="str">
        <f aca="false">IF(F278=999,"onbekend",IF(F278=998,"water",IF(F278&lt;207,"veen",IF(F278&lt;328,"zand",IF(F278&lt;423,"klei","leem")))))</f>
        <v>leem</v>
      </c>
      <c r="D278" s="0" t="s">
        <v>565</v>
      </c>
      <c r="E278" s="5" t="n">
        <v>5004</v>
      </c>
      <c r="F278" s="0" t="n">
        <v>504</v>
      </c>
      <c r="G278" s="0" t="n">
        <f aca="false">VLOOKUP($F278,BOFEK_CLUSTERS!$B$2:$AZ$313,50,0)</f>
        <v>0.1326</v>
      </c>
      <c r="H278" s="0" t="n">
        <f aca="false">VLOOKUP($F278,BOFEK_CLUSTERS!$B$2:$AZ$313,51,0)</f>
        <v>0.37</v>
      </c>
      <c r="I278" s="0" t="n">
        <f aca="false">IF(C278="veen",1,0)</f>
        <v>0</v>
      </c>
      <c r="J278" s="0" t="n">
        <f aca="false">VLOOKUP($F278,BOFEK_CLUSTERS!$B$2:$BA$313,52,0)</f>
        <v>0.01</v>
      </c>
      <c r="K278" s="0" t="n">
        <v>1.2</v>
      </c>
      <c r="L278" s="2" t="n">
        <f aca="false">VLOOKUP($F278,BOFEK_CLUSTERS!$B$2:$BC$313,54,0)</f>
        <v>0</v>
      </c>
    </row>
    <row r="279" customFormat="false" ht="12.8" hidden="false" customHeight="false" outlineLevel="0" collapsed="false">
      <c r="A279" s="0" t="n">
        <v>24</v>
      </c>
      <c r="B279" s="0" t="s">
        <v>566</v>
      </c>
      <c r="C279" s="0" t="str">
        <f aca="false">IF(F279=999,"onbekend",IF(F279=998,"water",IF(F279&lt;207,"veen",IF(F279&lt;328,"zand",IF(F279&lt;423,"klei","leem")))))</f>
        <v>leem</v>
      </c>
      <c r="D279" s="0" t="s">
        <v>567</v>
      </c>
      <c r="E279" s="5" t="n">
        <v>5004</v>
      </c>
      <c r="F279" s="0" t="n">
        <v>504</v>
      </c>
      <c r="G279" s="0" t="n">
        <f aca="false">VLOOKUP($F279,BOFEK_CLUSTERS!$B$2:$AZ$313,50,0)</f>
        <v>0.1326</v>
      </c>
      <c r="H279" s="0" t="n">
        <f aca="false">VLOOKUP($F279,BOFEK_CLUSTERS!$B$2:$AZ$313,51,0)</f>
        <v>0.37</v>
      </c>
      <c r="I279" s="0" t="n">
        <f aca="false">IF(C279="veen",1,0)</f>
        <v>0</v>
      </c>
      <c r="J279" s="0" t="n">
        <f aca="false">VLOOKUP($F279,BOFEK_CLUSTERS!$B$2:$BA$313,52,0)</f>
        <v>0.01</v>
      </c>
      <c r="K279" s="0" t="n">
        <v>1.2</v>
      </c>
      <c r="L279" s="2" t="n">
        <f aca="false">VLOOKUP($F279,BOFEK_CLUSTERS!$B$2:$BC$313,54,0)</f>
        <v>0</v>
      </c>
    </row>
    <row r="280" customFormat="false" ht="12.8" hidden="false" customHeight="false" outlineLevel="0" collapsed="false">
      <c r="A280" s="0" t="n">
        <v>25</v>
      </c>
      <c r="B280" s="0" t="s">
        <v>568</v>
      </c>
      <c r="C280" s="0" t="str">
        <f aca="false">IF(F280=999,"onbekend",IF(F280=998,"water",IF(F280&lt;207,"veen",IF(F280&lt;328,"zand",IF(F280&lt;423,"klei","leem")))))</f>
        <v>leem</v>
      </c>
      <c r="D280" s="0" t="s">
        <v>569</v>
      </c>
      <c r="E280" s="5" t="n">
        <v>5004</v>
      </c>
      <c r="F280" s="0" t="n">
        <v>504</v>
      </c>
      <c r="G280" s="0" t="n">
        <f aca="false">VLOOKUP($F280,BOFEK_CLUSTERS!$B$2:$AZ$313,50,0)</f>
        <v>0.1326</v>
      </c>
      <c r="H280" s="0" t="n">
        <f aca="false">VLOOKUP($F280,BOFEK_CLUSTERS!$B$2:$AZ$313,51,0)</f>
        <v>0.37</v>
      </c>
      <c r="I280" s="0" t="n">
        <f aca="false">IF(C280="veen",1,0)</f>
        <v>0</v>
      </c>
      <c r="J280" s="0" t="n">
        <f aca="false">VLOOKUP($F280,BOFEK_CLUSTERS!$B$2:$BA$313,52,0)</f>
        <v>0.01</v>
      </c>
      <c r="K280" s="0" t="n">
        <v>1.2</v>
      </c>
      <c r="L280" s="2" t="n">
        <f aca="false">VLOOKUP($F280,BOFEK_CLUSTERS!$B$2:$BC$313,54,0)</f>
        <v>0</v>
      </c>
    </row>
    <row r="281" customFormat="false" ht="12.8" hidden="false" customHeight="false" outlineLevel="0" collapsed="false">
      <c r="A281" s="0" t="n">
        <v>213</v>
      </c>
      <c r="B281" s="0" t="s">
        <v>570</v>
      </c>
      <c r="C281" s="0" t="str">
        <f aca="false">IF(F281=999,"onbekend",IF(F281=998,"water",IF(F281&lt;207,"veen",IF(F281&lt;328,"zand",IF(F281&lt;423,"klei","leem")))))</f>
        <v>leem</v>
      </c>
      <c r="D281" s="0" t="s">
        <v>571</v>
      </c>
      <c r="E281" s="6" t="n">
        <v>5004</v>
      </c>
      <c r="F281" s="0" t="n">
        <v>504</v>
      </c>
      <c r="G281" s="0" t="n">
        <f aca="false">VLOOKUP($F281,BOFEK_CLUSTERS!$B$2:$AZ$313,50,0)</f>
        <v>0.1326</v>
      </c>
      <c r="H281" s="0" t="n">
        <f aca="false">VLOOKUP($F281,BOFEK_CLUSTERS!$B$2:$AZ$313,51,0)</f>
        <v>0.37</v>
      </c>
      <c r="I281" s="0" t="n">
        <f aca="false">IF(C281="veen",1,0)</f>
        <v>0</v>
      </c>
      <c r="J281" s="0" t="n">
        <f aca="false">VLOOKUP($F281,BOFEK_CLUSTERS!$B$2:$BA$313,52,0)</f>
        <v>0.01</v>
      </c>
      <c r="K281" s="0" t="n">
        <v>1.2</v>
      </c>
      <c r="L281" s="2" t="n">
        <f aca="false">VLOOKUP($F281,BOFEK_CLUSTERS!$B$2:$BC$313,54,0)</f>
        <v>0</v>
      </c>
    </row>
    <row r="282" customFormat="false" ht="12.8" hidden="false" customHeight="false" outlineLevel="0" collapsed="false">
      <c r="A282" s="0" t="n">
        <v>296</v>
      </c>
      <c r="B282" s="0" t="s">
        <v>572</v>
      </c>
      <c r="C282" s="0" t="str">
        <f aca="false">IF(F282=999,"onbekend",IF(F282=998,"water",IF(F282&lt;207,"veen",IF(F282&lt;328,"zand",IF(F282&lt;423,"klei","leem")))))</f>
        <v>leem</v>
      </c>
      <c r="D282" s="0" t="s">
        <v>573</v>
      </c>
      <c r="E282" s="8" t="n">
        <v>4016</v>
      </c>
      <c r="F282" s="0" t="n">
        <v>504</v>
      </c>
      <c r="G282" s="0" t="n">
        <f aca="false">VLOOKUP($F282,BOFEK_CLUSTERS!$B$2:$AZ$313,50,0)</f>
        <v>0.1326</v>
      </c>
      <c r="H282" s="0" t="n">
        <f aca="false">VLOOKUP($F282,BOFEK_CLUSTERS!$B$2:$AZ$313,51,0)</f>
        <v>0.37</v>
      </c>
      <c r="I282" s="0" t="n">
        <f aca="false">IF(C282="veen",1,0)</f>
        <v>0</v>
      </c>
      <c r="J282" s="0" t="n">
        <f aca="false">VLOOKUP($F282,BOFEK_CLUSTERS!$B$2:$BA$313,52,0)</f>
        <v>0.01</v>
      </c>
      <c r="K282" s="0" t="n">
        <v>1.2</v>
      </c>
      <c r="L282" s="2" t="n">
        <f aca="false">VLOOKUP($F282,BOFEK_CLUSTERS!$B$2:$BC$313,54,0)</f>
        <v>0</v>
      </c>
    </row>
    <row r="283" customFormat="false" ht="12.8" hidden="false" customHeight="false" outlineLevel="0" collapsed="false">
      <c r="A283" s="0" t="n">
        <v>2</v>
      </c>
      <c r="B283" s="0" t="s">
        <v>574</v>
      </c>
      <c r="C283" s="0" t="str">
        <f aca="false">IF(F283=999,"onbekend",IF(F283=998,"water",IF(F283&lt;207,"veen",IF(F283&lt;328,"zand",IF(F283&lt;423,"klei","leem")))))</f>
        <v>leem</v>
      </c>
      <c r="D283" s="0" t="s">
        <v>575</v>
      </c>
      <c r="E283" s="6" t="n">
        <v>5005</v>
      </c>
      <c r="F283" s="0" t="n">
        <v>505</v>
      </c>
      <c r="G283" s="0" t="n">
        <f aca="false">VLOOKUP($F283,BOFEK_CLUSTERS!$B$2:$AZ$313,50,0)</f>
        <v>0.0713</v>
      </c>
      <c r="H283" s="0" t="n">
        <f aca="false">VLOOKUP($F283,BOFEK_CLUSTERS!$B$2:$AZ$313,51,0)</f>
        <v>0.39</v>
      </c>
      <c r="I283" s="0" t="n">
        <f aca="false">IF(C283="veen",1,0)</f>
        <v>0</v>
      </c>
      <c r="J283" s="0" t="n">
        <f aca="false">VLOOKUP($F283,BOFEK_CLUSTERS!$B$2:$BA$313,52,0)</f>
        <v>0.01</v>
      </c>
      <c r="K283" s="0" t="n">
        <v>1.2</v>
      </c>
      <c r="L283" s="2" t="n">
        <f aca="false">VLOOKUP($F283,BOFEK_CLUSTERS!$B$2:$BC$313,54,0)</f>
        <v>0</v>
      </c>
    </row>
    <row r="284" customFormat="false" ht="12.8" hidden="false" customHeight="false" outlineLevel="0" collapsed="false">
      <c r="A284" s="0" t="n">
        <v>4</v>
      </c>
      <c r="B284" s="0" t="s">
        <v>576</v>
      </c>
      <c r="C284" s="0" t="str">
        <f aca="false">IF(F284=999,"onbekend",IF(F284=998,"water",IF(F284&lt;207,"veen",IF(F284&lt;328,"zand",IF(F284&lt;423,"klei","leem")))))</f>
        <v>leem</v>
      </c>
      <c r="D284" s="0" t="s">
        <v>577</v>
      </c>
      <c r="E284" s="5" t="n">
        <v>5005</v>
      </c>
      <c r="F284" s="0" t="n">
        <v>505</v>
      </c>
      <c r="G284" s="0" t="n">
        <f aca="false">VLOOKUP($F284,BOFEK_CLUSTERS!$B$2:$AZ$313,50,0)</f>
        <v>0.0713</v>
      </c>
      <c r="H284" s="0" t="n">
        <f aca="false">VLOOKUP($F284,BOFEK_CLUSTERS!$B$2:$AZ$313,51,0)</f>
        <v>0.39</v>
      </c>
      <c r="I284" s="0" t="n">
        <f aca="false">IF(C284="veen",1,0)</f>
        <v>0</v>
      </c>
      <c r="J284" s="0" t="n">
        <f aca="false">VLOOKUP($F284,BOFEK_CLUSTERS!$B$2:$BA$313,52,0)</f>
        <v>0.01</v>
      </c>
      <c r="K284" s="0" t="n">
        <v>1.2</v>
      </c>
      <c r="L284" s="2" t="n">
        <f aca="false">VLOOKUP($F284,BOFEK_CLUSTERS!$B$2:$BC$313,54,0)</f>
        <v>0</v>
      </c>
    </row>
    <row r="285" customFormat="false" ht="12.8" hidden="false" customHeight="false" outlineLevel="0" collapsed="false">
      <c r="A285" s="0" t="n">
        <v>6</v>
      </c>
      <c r="B285" s="0" t="s">
        <v>578</v>
      </c>
      <c r="C285" s="0" t="str">
        <f aca="false">IF(F285=999,"onbekend",IF(F285=998,"water",IF(F285&lt;207,"veen",IF(F285&lt;328,"zand",IF(F285&lt;423,"klei","leem")))))</f>
        <v>leem</v>
      </c>
      <c r="D285" s="0" t="s">
        <v>579</v>
      </c>
      <c r="E285" s="5" t="n">
        <v>5005</v>
      </c>
      <c r="F285" s="0" t="n">
        <v>505</v>
      </c>
      <c r="G285" s="0" t="n">
        <f aca="false">VLOOKUP($F285,BOFEK_CLUSTERS!$B$2:$AZ$313,50,0)</f>
        <v>0.0713</v>
      </c>
      <c r="H285" s="0" t="n">
        <f aca="false">VLOOKUP($F285,BOFEK_CLUSTERS!$B$2:$AZ$313,51,0)</f>
        <v>0.39</v>
      </c>
      <c r="I285" s="0" t="n">
        <f aca="false">IF(C285="veen",1,0)</f>
        <v>0</v>
      </c>
      <c r="J285" s="0" t="n">
        <f aca="false">VLOOKUP($F285,BOFEK_CLUSTERS!$B$2:$BA$313,52,0)</f>
        <v>0.01</v>
      </c>
      <c r="K285" s="0" t="n">
        <v>1.2</v>
      </c>
      <c r="L285" s="2" t="n">
        <f aca="false">VLOOKUP($F285,BOFEK_CLUSTERS!$B$2:$BC$313,54,0)</f>
        <v>0</v>
      </c>
    </row>
    <row r="286" customFormat="false" ht="12.8" hidden="false" customHeight="false" outlineLevel="0" collapsed="false">
      <c r="A286" s="0" t="n">
        <v>10</v>
      </c>
      <c r="B286" s="0" t="s">
        <v>580</v>
      </c>
      <c r="C286" s="0" t="str">
        <f aca="false">IF(F286=999,"onbekend",IF(F286=998,"water",IF(F286&lt;207,"veen",IF(F286&lt;328,"zand",IF(F286&lt;423,"klei","leem")))))</f>
        <v>leem</v>
      </c>
      <c r="D286" s="0" t="s">
        <v>581</v>
      </c>
      <c r="E286" s="6" t="n">
        <v>5005</v>
      </c>
      <c r="F286" s="0" t="n">
        <v>505</v>
      </c>
      <c r="G286" s="0" t="n">
        <f aca="false">VLOOKUP($F286,BOFEK_CLUSTERS!$B$2:$AZ$313,50,0)</f>
        <v>0.0713</v>
      </c>
      <c r="H286" s="0" t="n">
        <f aca="false">VLOOKUP($F286,BOFEK_CLUSTERS!$B$2:$AZ$313,51,0)</f>
        <v>0.39</v>
      </c>
      <c r="I286" s="0" t="n">
        <f aca="false">IF(C286="veen",1,0)</f>
        <v>0</v>
      </c>
      <c r="J286" s="0" t="n">
        <f aca="false">VLOOKUP($F286,BOFEK_CLUSTERS!$B$2:$BA$313,52,0)</f>
        <v>0.01</v>
      </c>
      <c r="K286" s="0" t="n">
        <v>1.2</v>
      </c>
      <c r="L286" s="2" t="n">
        <f aca="false">VLOOKUP($F286,BOFEK_CLUSTERS!$B$2:$BC$313,54,0)</f>
        <v>0</v>
      </c>
    </row>
    <row r="287" customFormat="false" ht="12.8" hidden="false" customHeight="false" outlineLevel="0" collapsed="false">
      <c r="A287" s="0" t="n">
        <v>13</v>
      </c>
      <c r="B287" s="0" t="s">
        <v>582</v>
      </c>
      <c r="C287" s="0" t="str">
        <f aca="false">IF(F287=999,"onbekend",IF(F287=998,"water",IF(F287&lt;207,"veen",IF(F287&lt;328,"zand",IF(F287&lt;423,"klei","leem")))))</f>
        <v>leem</v>
      </c>
      <c r="D287" s="0" t="s">
        <v>583</v>
      </c>
      <c r="E287" s="6" t="n">
        <v>5004</v>
      </c>
      <c r="F287" s="0" t="n">
        <v>505</v>
      </c>
      <c r="G287" s="0" t="n">
        <f aca="false">VLOOKUP($F287,BOFEK_CLUSTERS!$B$2:$AZ$313,50,0)</f>
        <v>0.0713</v>
      </c>
      <c r="H287" s="0" t="n">
        <f aca="false">VLOOKUP($F287,BOFEK_CLUSTERS!$B$2:$AZ$313,51,0)</f>
        <v>0.39</v>
      </c>
      <c r="I287" s="0" t="n">
        <f aca="false">IF(C287="veen",1,0)</f>
        <v>0</v>
      </c>
      <c r="J287" s="0" t="n">
        <f aca="false">VLOOKUP($F287,BOFEK_CLUSTERS!$B$2:$BA$313,52,0)</f>
        <v>0.01</v>
      </c>
      <c r="K287" s="0" t="n">
        <v>1.2</v>
      </c>
      <c r="L287" s="2" t="n">
        <f aca="false">VLOOKUP($F287,BOFEK_CLUSTERS!$B$2:$BC$313,54,0)</f>
        <v>0</v>
      </c>
    </row>
    <row r="288" customFormat="false" ht="12.8" hidden="false" customHeight="false" outlineLevel="0" collapsed="false">
      <c r="A288" s="0" t="n">
        <v>19</v>
      </c>
      <c r="B288" s="0" t="s">
        <v>584</v>
      </c>
      <c r="C288" s="0" t="str">
        <f aca="false">IF(F288=999,"onbekend",IF(F288=998,"water",IF(F288&lt;207,"veen",IF(F288&lt;328,"zand",IF(F288&lt;423,"klei","leem")))))</f>
        <v>leem</v>
      </c>
      <c r="D288" s="0" t="s">
        <v>585</v>
      </c>
      <c r="E288" s="6" t="n">
        <v>5004</v>
      </c>
      <c r="F288" s="0" t="n">
        <v>505</v>
      </c>
      <c r="G288" s="0" t="n">
        <f aca="false">VLOOKUP($F288,BOFEK_CLUSTERS!$B$2:$AZ$313,50,0)</f>
        <v>0.0713</v>
      </c>
      <c r="H288" s="0" t="n">
        <f aca="false">VLOOKUP($F288,BOFEK_CLUSTERS!$B$2:$AZ$313,51,0)</f>
        <v>0.39</v>
      </c>
      <c r="I288" s="0" t="n">
        <f aca="false">IF(C288="veen",1,0)</f>
        <v>0</v>
      </c>
      <c r="J288" s="0" t="n">
        <f aca="false">VLOOKUP($F288,BOFEK_CLUSTERS!$B$2:$BA$313,52,0)</f>
        <v>0.01</v>
      </c>
      <c r="K288" s="0" t="n">
        <v>1.2</v>
      </c>
      <c r="L288" s="2" t="n">
        <f aca="false">VLOOKUP($F288,BOFEK_CLUSTERS!$B$2:$BC$313,54,0)</f>
        <v>0</v>
      </c>
    </row>
    <row r="289" customFormat="false" ht="12.8" hidden="false" customHeight="false" outlineLevel="0" collapsed="false">
      <c r="A289" s="0" t="n">
        <v>15</v>
      </c>
      <c r="B289" s="0" t="s">
        <v>586</v>
      </c>
      <c r="C289" s="0" t="str">
        <f aca="false">IF(F289=999,"onbekend",IF(F289=998,"water",IF(F289&lt;207,"veen",IF(F289&lt;328,"zand",IF(F289&lt;423,"klei","leem")))))</f>
        <v>leem</v>
      </c>
      <c r="D289" s="0" t="s">
        <v>587</v>
      </c>
      <c r="E289" s="6" t="n">
        <v>5004</v>
      </c>
      <c r="F289" s="0" t="n">
        <v>506</v>
      </c>
      <c r="G289" s="0" t="n">
        <f aca="false">VLOOKUP($F289,BOFEK_CLUSTERS!$B$2:$AZ$313,50,0)</f>
        <v>0.1192</v>
      </c>
      <c r="H289" s="0" t="n">
        <f aca="false">VLOOKUP($F289,BOFEK_CLUSTERS!$B$2:$AZ$313,51,0)</f>
        <v>0.31</v>
      </c>
      <c r="I289" s="0" t="n">
        <f aca="false">IF(C289="veen",1,0)</f>
        <v>0</v>
      </c>
      <c r="J289" s="0" t="n">
        <f aca="false">VLOOKUP($F289,BOFEK_CLUSTERS!$B$2:$BA$313,52,0)</f>
        <v>0.01</v>
      </c>
      <c r="K289" s="0" t="n">
        <v>1.2</v>
      </c>
      <c r="L289" s="2" t="n">
        <f aca="false">VLOOKUP($F289,BOFEK_CLUSTERS!$B$2:$BC$313,54,0)</f>
        <v>0</v>
      </c>
    </row>
    <row r="290" customFormat="false" ht="12.8" hidden="false" customHeight="false" outlineLevel="0" collapsed="false">
      <c r="A290" s="0" t="n">
        <v>17</v>
      </c>
      <c r="B290" s="0" t="s">
        <v>588</v>
      </c>
      <c r="C290" s="0" t="str">
        <f aca="false">IF(F290=999,"onbekend",IF(F290=998,"water",IF(F290&lt;207,"veen",IF(F290&lt;328,"zand",IF(F290&lt;423,"klei","leem")))))</f>
        <v>leem</v>
      </c>
      <c r="D290" s="0" t="s">
        <v>589</v>
      </c>
      <c r="E290" s="6" t="n">
        <v>5004</v>
      </c>
      <c r="F290" s="0" t="n">
        <v>506</v>
      </c>
      <c r="G290" s="0" t="n">
        <f aca="false">VLOOKUP($F290,BOFEK_CLUSTERS!$B$2:$AZ$313,50,0)</f>
        <v>0.1192</v>
      </c>
      <c r="H290" s="0" t="n">
        <f aca="false">VLOOKUP($F290,BOFEK_CLUSTERS!$B$2:$AZ$313,51,0)</f>
        <v>0.31</v>
      </c>
      <c r="I290" s="0" t="n">
        <f aca="false">IF(C290="veen",1,0)</f>
        <v>0</v>
      </c>
      <c r="J290" s="0" t="n">
        <f aca="false">VLOOKUP($F290,BOFEK_CLUSTERS!$B$2:$BA$313,52,0)</f>
        <v>0.01</v>
      </c>
      <c r="K290" s="0" t="n">
        <v>1.2</v>
      </c>
      <c r="L290" s="2" t="n">
        <f aca="false">VLOOKUP($F290,BOFEK_CLUSTERS!$B$2:$BC$313,54,0)</f>
        <v>0</v>
      </c>
    </row>
    <row r="291" customFormat="false" ht="12.8" hidden="false" customHeight="false" outlineLevel="0" collapsed="false">
      <c r="A291" s="0" t="n">
        <v>1</v>
      </c>
      <c r="B291" s="0" t="s">
        <v>590</v>
      </c>
      <c r="C291" s="0" t="str">
        <f aca="false">IF(F291=999,"onbekend",IF(F291=998,"water",IF(F291&lt;207,"veen",IF(F291&lt;328,"zand",IF(F291&lt;423,"klei","leem")))))</f>
        <v>leem</v>
      </c>
      <c r="D291" s="0" t="s">
        <v>591</v>
      </c>
      <c r="E291" s="6" t="n">
        <v>5007</v>
      </c>
      <c r="F291" s="0" t="n">
        <v>507</v>
      </c>
      <c r="G291" s="0" t="n">
        <f aca="false">VLOOKUP($F291,BOFEK_CLUSTERS!$B$2:$AZ$313,50,0)</f>
        <v>0.024</v>
      </c>
      <c r="H291" s="0" t="n">
        <f aca="false">VLOOKUP($F291,BOFEK_CLUSTERS!$B$2:$AZ$313,51,0)</f>
        <v>0.39</v>
      </c>
      <c r="I291" s="0" t="n">
        <f aca="false">IF(C291="veen",1,0)</f>
        <v>0</v>
      </c>
      <c r="J291" s="0" t="n">
        <f aca="false">VLOOKUP($F291,BOFEK_CLUSTERS!$B$2:$BA$313,52,0)</f>
        <v>0.01</v>
      </c>
      <c r="K291" s="0" t="n">
        <v>1.2</v>
      </c>
      <c r="L291" s="2" t="n">
        <f aca="false">VLOOKUP($F291,BOFEK_CLUSTERS!$B$2:$BC$313,54,0)</f>
        <v>0</v>
      </c>
    </row>
    <row r="292" customFormat="false" ht="12.8" hidden="false" customHeight="false" outlineLevel="0" collapsed="false">
      <c r="A292" s="0" t="n">
        <v>3</v>
      </c>
      <c r="B292" s="0" t="s">
        <v>592</v>
      </c>
      <c r="C292" s="0" t="str">
        <f aca="false">IF(F292=999,"onbekend",IF(F292=998,"water",IF(F292&lt;207,"veen",IF(F292&lt;328,"zand",IF(F292&lt;423,"klei","leem")))))</f>
        <v>leem</v>
      </c>
      <c r="D292" s="0" t="s">
        <v>593</v>
      </c>
      <c r="E292" s="6" t="n">
        <v>5007</v>
      </c>
      <c r="F292" s="0" t="n">
        <v>507</v>
      </c>
      <c r="G292" s="0" t="n">
        <f aca="false">VLOOKUP($F292,BOFEK_CLUSTERS!$B$2:$AZ$313,50,0)</f>
        <v>0.024</v>
      </c>
      <c r="H292" s="0" t="n">
        <f aca="false">VLOOKUP($F292,BOFEK_CLUSTERS!$B$2:$AZ$313,51,0)</f>
        <v>0.39</v>
      </c>
      <c r="I292" s="0" t="n">
        <f aca="false">IF(C292="veen",1,0)</f>
        <v>0</v>
      </c>
      <c r="J292" s="0" t="n">
        <f aca="false">VLOOKUP($F292,BOFEK_CLUSTERS!$B$2:$BA$313,52,0)</f>
        <v>0.01</v>
      </c>
      <c r="K292" s="0" t="n">
        <v>1.2</v>
      </c>
      <c r="L292" s="2" t="n">
        <f aca="false">VLOOKUP($F292,BOFEK_CLUSTERS!$B$2:$BC$313,54,0)</f>
        <v>0</v>
      </c>
    </row>
    <row r="293" customFormat="false" ht="12.8" hidden="false" customHeight="false" outlineLevel="0" collapsed="false">
      <c r="A293" s="0" t="n">
        <v>5</v>
      </c>
      <c r="B293" s="0" t="s">
        <v>594</v>
      </c>
      <c r="C293" s="0" t="str">
        <f aca="false">IF(F293=999,"onbekend",IF(F293=998,"water",IF(F293&lt;207,"veen",IF(F293&lt;328,"zand",IF(F293&lt;423,"klei","leem")))))</f>
        <v>leem</v>
      </c>
      <c r="D293" s="0" t="s">
        <v>595</v>
      </c>
      <c r="E293" s="5" t="n">
        <v>5007</v>
      </c>
      <c r="F293" s="0" t="n">
        <v>507</v>
      </c>
      <c r="G293" s="0" t="n">
        <f aca="false">VLOOKUP($F293,BOFEK_CLUSTERS!$B$2:$AZ$313,50,0)</f>
        <v>0.024</v>
      </c>
      <c r="H293" s="0" t="n">
        <f aca="false">VLOOKUP($F293,BOFEK_CLUSTERS!$B$2:$AZ$313,51,0)</f>
        <v>0.39</v>
      </c>
      <c r="I293" s="0" t="n">
        <f aca="false">IF(C293="veen",1,0)</f>
        <v>0</v>
      </c>
      <c r="J293" s="0" t="n">
        <f aca="false">VLOOKUP($F293,BOFEK_CLUSTERS!$B$2:$BA$313,52,0)</f>
        <v>0.01</v>
      </c>
      <c r="K293" s="0" t="n">
        <v>1.2</v>
      </c>
      <c r="L293" s="2" t="n">
        <f aca="false">VLOOKUP($F293,BOFEK_CLUSTERS!$B$2:$BC$313,54,0)</f>
        <v>0</v>
      </c>
    </row>
    <row r="294" customFormat="false" ht="12.8" hidden="false" customHeight="false" outlineLevel="0" collapsed="false">
      <c r="A294" s="0" t="n">
        <v>7</v>
      </c>
      <c r="B294" s="0" t="s">
        <v>596</v>
      </c>
      <c r="C294" s="0" t="str">
        <f aca="false">IF(F294=999,"onbekend",IF(F294=998,"water",IF(F294&lt;207,"veen",IF(F294&lt;328,"zand",IF(F294&lt;423,"klei","leem")))))</f>
        <v>leem</v>
      </c>
      <c r="D294" s="0" t="s">
        <v>597</v>
      </c>
      <c r="E294" s="5" t="n">
        <v>5007</v>
      </c>
      <c r="F294" s="0" t="n">
        <v>507</v>
      </c>
      <c r="G294" s="0" t="n">
        <f aca="false">VLOOKUP($F294,BOFEK_CLUSTERS!$B$2:$AZ$313,50,0)</f>
        <v>0.024</v>
      </c>
      <c r="H294" s="0" t="n">
        <f aca="false">VLOOKUP($F294,BOFEK_CLUSTERS!$B$2:$AZ$313,51,0)</f>
        <v>0.39</v>
      </c>
      <c r="I294" s="0" t="n">
        <f aca="false">IF(C294="veen",1,0)</f>
        <v>0</v>
      </c>
      <c r="J294" s="0" t="n">
        <f aca="false">VLOOKUP($F294,BOFEK_CLUSTERS!$B$2:$BA$313,52,0)</f>
        <v>0.01</v>
      </c>
      <c r="K294" s="0" t="n">
        <v>1.2</v>
      </c>
      <c r="L294" s="2" t="n">
        <f aca="false">VLOOKUP($F294,BOFEK_CLUSTERS!$B$2:$BC$313,54,0)</f>
        <v>0</v>
      </c>
    </row>
    <row r="295" customFormat="false" ht="12.8" hidden="false" customHeight="false" outlineLevel="0" collapsed="false">
      <c r="A295" s="0" t="n">
        <v>14</v>
      </c>
      <c r="B295" s="0" t="s">
        <v>598</v>
      </c>
      <c r="C295" s="0" t="str">
        <f aca="false">IF(F295=999,"onbekend",IF(F295=998,"water",IF(F295&lt;207,"veen",IF(F295&lt;328,"zand",IF(F295&lt;423,"klei","leem")))))</f>
        <v>leem</v>
      </c>
      <c r="D295" s="0" t="s">
        <v>599</v>
      </c>
      <c r="E295" s="6" t="n">
        <v>5007</v>
      </c>
      <c r="F295" s="0" t="n">
        <v>507</v>
      </c>
      <c r="G295" s="0" t="n">
        <f aca="false">VLOOKUP($F295,BOFEK_CLUSTERS!$B$2:$AZ$313,50,0)</f>
        <v>0.024</v>
      </c>
      <c r="H295" s="0" t="n">
        <f aca="false">VLOOKUP($F295,BOFEK_CLUSTERS!$B$2:$AZ$313,51,0)</f>
        <v>0.39</v>
      </c>
      <c r="I295" s="0" t="n">
        <f aca="false">IF(C295="veen",1,0)</f>
        <v>0</v>
      </c>
      <c r="J295" s="0" t="n">
        <f aca="false">VLOOKUP($F295,BOFEK_CLUSTERS!$B$2:$BA$313,52,0)</f>
        <v>0.01</v>
      </c>
      <c r="K295" s="0" t="n">
        <v>1.2</v>
      </c>
      <c r="L295" s="2" t="n">
        <f aca="false">VLOOKUP($F295,BOFEK_CLUSTERS!$B$2:$BC$313,54,0)</f>
        <v>0</v>
      </c>
    </row>
    <row r="296" customFormat="false" ht="12.8" hidden="false" customHeight="false" outlineLevel="0" collapsed="false">
      <c r="A296" s="0" t="n">
        <v>16</v>
      </c>
      <c r="B296" s="0" t="s">
        <v>600</v>
      </c>
      <c r="C296" s="0" t="str">
        <f aca="false">IF(F296=999,"onbekend",IF(F296=998,"water",IF(F296&lt;207,"veen",IF(F296&lt;328,"zand",IF(F296&lt;423,"klei","leem")))))</f>
        <v>leem</v>
      </c>
      <c r="D296" s="0" t="s">
        <v>601</v>
      </c>
      <c r="E296" s="6" t="n">
        <v>5007</v>
      </c>
      <c r="F296" s="0" t="n">
        <v>507</v>
      </c>
      <c r="G296" s="0" t="n">
        <f aca="false">VLOOKUP($F296,BOFEK_CLUSTERS!$B$2:$AZ$313,50,0)</f>
        <v>0.024</v>
      </c>
      <c r="H296" s="0" t="n">
        <f aca="false">VLOOKUP($F296,BOFEK_CLUSTERS!$B$2:$AZ$313,51,0)</f>
        <v>0.39</v>
      </c>
      <c r="I296" s="0" t="n">
        <f aca="false">IF(C296="veen",1,0)</f>
        <v>0</v>
      </c>
      <c r="J296" s="0" t="n">
        <f aca="false">VLOOKUP($F296,BOFEK_CLUSTERS!$B$2:$BA$313,52,0)</f>
        <v>0.01</v>
      </c>
      <c r="K296" s="0" t="n">
        <v>1.2</v>
      </c>
      <c r="L296" s="2" t="n">
        <f aca="false">VLOOKUP($F296,BOFEK_CLUSTERS!$B$2:$BC$313,54,0)</f>
        <v>0</v>
      </c>
    </row>
    <row r="297" customFormat="false" ht="12.8" hidden="false" customHeight="false" outlineLevel="0" collapsed="false">
      <c r="A297" s="0" t="n">
        <v>18</v>
      </c>
      <c r="B297" s="0" t="s">
        <v>602</v>
      </c>
      <c r="C297" s="0" t="str">
        <f aca="false">IF(F297=999,"onbekend",IF(F297=998,"water",IF(F297&lt;207,"veen",IF(F297&lt;328,"zand",IF(F297&lt;423,"klei","leem")))))</f>
        <v>leem</v>
      </c>
      <c r="D297" s="0" t="s">
        <v>603</v>
      </c>
      <c r="E297" s="6" t="n">
        <v>5007</v>
      </c>
      <c r="F297" s="0" t="n">
        <v>507</v>
      </c>
      <c r="G297" s="0" t="n">
        <f aca="false">VLOOKUP($F297,BOFEK_CLUSTERS!$B$2:$AZ$313,50,0)</f>
        <v>0.024</v>
      </c>
      <c r="H297" s="0" t="n">
        <f aca="false">VLOOKUP($F297,BOFEK_CLUSTERS!$B$2:$AZ$313,51,0)</f>
        <v>0.39</v>
      </c>
      <c r="I297" s="0" t="n">
        <f aca="false">IF(C297="veen",1,0)</f>
        <v>0</v>
      </c>
      <c r="J297" s="0" t="n">
        <f aca="false">VLOOKUP($F297,BOFEK_CLUSTERS!$B$2:$BA$313,52,0)</f>
        <v>0.01</v>
      </c>
      <c r="K297" s="0" t="n">
        <v>1.2</v>
      </c>
      <c r="L297" s="2" t="n">
        <f aca="false">VLOOKUP($F297,BOFEK_CLUSTERS!$B$2:$BC$313,54,0)</f>
        <v>0</v>
      </c>
    </row>
    <row r="298" customFormat="false" ht="12.8" hidden="false" customHeight="false" outlineLevel="0" collapsed="false">
      <c r="A298" s="0" t="n">
        <v>20</v>
      </c>
      <c r="B298" s="0" t="s">
        <v>604</v>
      </c>
      <c r="C298" s="0" t="str">
        <f aca="false">IF(F298=999,"onbekend",IF(F298=998,"water",IF(F298&lt;207,"veen",IF(F298&lt;328,"zand",IF(F298&lt;423,"klei","leem")))))</f>
        <v>leem</v>
      </c>
      <c r="D298" s="0" t="s">
        <v>605</v>
      </c>
      <c r="E298" s="6" t="n">
        <v>5007</v>
      </c>
      <c r="F298" s="0" t="n">
        <v>507</v>
      </c>
      <c r="G298" s="0" t="n">
        <f aca="false">VLOOKUP($F298,BOFEK_CLUSTERS!$B$2:$AZ$313,50,0)</f>
        <v>0.024</v>
      </c>
      <c r="H298" s="0" t="n">
        <f aca="false">VLOOKUP($F298,BOFEK_CLUSTERS!$B$2:$AZ$313,51,0)</f>
        <v>0.39</v>
      </c>
      <c r="I298" s="0" t="n">
        <f aca="false">IF(C298="veen",1,0)</f>
        <v>0</v>
      </c>
      <c r="J298" s="0" t="n">
        <f aca="false">VLOOKUP($F298,BOFEK_CLUSTERS!$B$2:$BA$313,52,0)</f>
        <v>0.01</v>
      </c>
      <c r="K298" s="0" t="n">
        <v>1.2</v>
      </c>
      <c r="L298" s="2" t="n">
        <f aca="false">VLOOKUP($F298,BOFEK_CLUSTERS!$B$2:$BC$313,54,0)</f>
        <v>0</v>
      </c>
    </row>
    <row r="299" customFormat="false" ht="12.8" hidden="false" customHeight="false" outlineLevel="0" collapsed="false">
      <c r="A299" s="0" t="n">
        <v>34</v>
      </c>
      <c r="B299" s="0" t="s">
        <v>606</v>
      </c>
      <c r="C299" s="0" t="str">
        <f aca="false">IF(F299=999,"onbekend",IF(F299=998,"water",IF(F299&lt;207,"veen",IF(F299&lt;328,"zand",IF(F299&lt;423,"klei","leem")))))</f>
        <v>leem</v>
      </c>
      <c r="D299" s="0" t="s">
        <v>607</v>
      </c>
      <c r="E299" s="8" t="n">
        <v>4016</v>
      </c>
      <c r="F299" s="0" t="n">
        <v>507</v>
      </c>
      <c r="G299" s="0" t="n">
        <f aca="false">VLOOKUP($F299,BOFEK_CLUSTERS!$B$2:$AZ$313,50,0)</f>
        <v>0.024</v>
      </c>
      <c r="H299" s="0" t="n">
        <f aca="false">VLOOKUP($F299,BOFEK_CLUSTERS!$B$2:$AZ$313,51,0)</f>
        <v>0.39</v>
      </c>
      <c r="I299" s="0" t="n">
        <f aca="false">IF(C299="veen",1,0)</f>
        <v>0</v>
      </c>
      <c r="J299" s="0" t="n">
        <f aca="false">VLOOKUP($F299,BOFEK_CLUSTERS!$B$2:$BA$313,52,0)</f>
        <v>0.01</v>
      </c>
      <c r="K299" s="0" t="n">
        <v>1.2</v>
      </c>
      <c r="L299" s="2" t="n">
        <f aca="false">VLOOKUP($F299,BOFEK_CLUSTERS!$B$2:$BC$313,54,0)</f>
        <v>0</v>
      </c>
    </row>
    <row r="300" customFormat="false" ht="12.8" hidden="false" customHeight="false" outlineLevel="0" collapsed="false">
      <c r="A300" s="0" t="n">
        <v>62</v>
      </c>
      <c r="B300" s="0" t="s">
        <v>608</v>
      </c>
      <c r="C300" s="0" t="str">
        <f aca="false">IF(F300=999,"onbekend",IF(F300=998,"water",IF(F300&lt;207,"veen",IF(F300&lt;328,"zand",IF(F300&lt;423,"klei","leem")))))</f>
        <v>leem</v>
      </c>
      <c r="D300" s="0" t="s">
        <v>609</v>
      </c>
      <c r="E300" s="12" t="n">
        <v>4016</v>
      </c>
      <c r="F300" s="0" t="n">
        <v>507</v>
      </c>
      <c r="G300" s="0" t="n">
        <f aca="false">VLOOKUP($F300,BOFEK_CLUSTERS!$B$2:$AZ$313,50,0)</f>
        <v>0.024</v>
      </c>
      <c r="H300" s="0" t="n">
        <f aca="false">VLOOKUP($F300,BOFEK_CLUSTERS!$B$2:$AZ$313,51,0)</f>
        <v>0.39</v>
      </c>
      <c r="I300" s="0" t="n">
        <f aca="false">IF(C300="veen",1,0)</f>
        <v>0</v>
      </c>
      <c r="J300" s="0" t="n">
        <f aca="false">VLOOKUP($F300,BOFEK_CLUSTERS!$B$2:$BA$313,52,0)</f>
        <v>0.01</v>
      </c>
      <c r="K300" s="0" t="n">
        <v>1.2</v>
      </c>
      <c r="L300" s="2" t="n">
        <f aca="false">VLOOKUP($F300,BOFEK_CLUSTERS!$B$2:$BC$313,54,0)</f>
        <v>0</v>
      </c>
    </row>
    <row r="301" customFormat="false" ht="12.8" hidden="false" customHeight="false" outlineLevel="0" collapsed="false">
      <c r="A301" s="0" t="n">
        <v>136</v>
      </c>
      <c r="B301" s="0" t="s">
        <v>610</v>
      </c>
      <c r="C301" s="0" t="str">
        <f aca="false">IF(F301=999,"onbekend",IF(F301=998,"water",IF(F301&lt;207,"veen",IF(F301&lt;328,"zand",IF(F301&lt;423,"klei","leem")))))</f>
        <v>leem</v>
      </c>
      <c r="D301" s="0" t="s">
        <v>611</v>
      </c>
      <c r="E301" s="12" t="n">
        <v>4009</v>
      </c>
      <c r="F301" s="0" t="n">
        <v>507</v>
      </c>
      <c r="G301" s="0" t="n">
        <f aca="false">VLOOKUP($F301,BOFEK_CLUSTERS!$B$2:$AZ$313,50,0)</f>
        <v>0.024</v>
      </c>
      <c r="H301" s="0" t="n">
        <f aca="false">VLOOKUP($F301,BOFEK_CLUSTERS!$B$2:$AZ$313,51,0)</f>
        <v>0.39</v>
      </c>
      <c r="I301" s="0" t="n">
        <f aca="false">IF(C301="veen",1,0)</f>
        <v>0</v>
      </c>
      <c r="J301" s="0" t="n">
        <f aca="false">VLOOKUP($F301,BOFEK_CLUSTERS!$B$2:$BA$313,52,0)</f>
        <v>0.01</v>
      </c>
      <c r="K301" s="0" t="n">
        <v>1.2</v>
      </c>
      <c r="L301" s="2" t="n">
        <f aca="false">VLOOKUP($F301,BOFEK_CLUSTERS!$B$2:$BC$313,54,0)</f>
        <v>0</v>
      </c>
    </row>
    <row r="302" customFormat="false" ht="12.8" hidden="false" customHeight="false" outlineLevel="0" collapsed="false">
      <c r="A302" s="0" t="n">
        <v>297</v>
      </c>
      <c r="B302" s="0" t="s">
        <v>612</v>
      </c>
      <c r="C302" s="0" t="str">
        <f aca="false">IF(F302=999,"onbekend",IF(F302=998,"water",IF(F302&lt;207,"veen",IF(F302&lt;328,"zand",IF(F302&lt;423,"klei","leem")))))</f>
        <v>leem</v>
      </c>
      <c r="D302" s="0" t="s">
        <v>613</v>
      </c>
      <c r="E302" s="5" t="n">
        <v>5007</v>
      </c>
      <c r="F302" s="0" t="n">
        <v>507</v>
      </c>
      <c r="G302" s="0" t="n">
        <f aca="false">VLOOKUP($F302,BOFEK_CLUSTERS!$B$2:$AZ$313,50,0)</f>
        <v>0.024</v>
      </c>
      <c r="H302" s="0" t="n">
        <f aca="false">VLOOKUP($F302,BOFEK_CLUSTERS!$B$2:$AZ$313,51,0)</f>
        <v>0.39</v>
      </c>
      <c r="I302" s="0" t="n">
        <f aca="false">IF(C302="veen",1,0)</f>
        <v>0</v>
      </c>
      <c r="J302" s="0" t="n">
        <f aca="false">VLOOKUP($F302,BOFEK_CLUSTERS!$B$2:$BA$313,52,0)</f>
        <v>0.01</v>
      </c>
      <c r="K302" s="0" t="n">
        <v>1.2</v>
      </c>
      <c r="L302" s="2" t="n">
        <f aca="false">VLOOKUP($F302,BOFEK_CLUSTERS!$B$2:$BC$313,54,0)</f>
        <v>0</v>
      </c>
    </row>
    <row r="303" customFormat="false" ht="12.8" hidden="false" customHeight="false" outlineLevel="0" collapsed="false">
      <c r="A303" s="0" t="n">
        <v>298</v>
      </c>
      <c r="B303" s="0" t="s">
        <v>614</v>
      </c>
      <c r="C303" s="0" t="str">
        <f aca="false">IF(F303=999,"onbekend",IF(F303=998,"water",IF(F303&lt;207,"veen",IF(F303&lt;328,"zand",IF(F303&lt;423,"klei","leem")))))</f>
        <v>leem</v>
      </c>
      <c r="D303" s="0" t="s">
        <v>615</v>
      </c>
      <c r="E303" s="5" t="n">
        <v>5007</v>
      </c>
      <c r="F303" s="0" t="n">
        <v>507</v>
      </c>
      <c r="G303" s="0" t="n">
        <f aca="false">VLOOKUP($F303,BOFEK_CLUSTERS!$B$2:$AZ$313,50,0)</f>
        <v>0.024</v>
      </c>
      <c r="H303" s="0" t="n">
        <f aca="false">VLOOKUP($F303,BOFEK_CLUSTERS!$B$2:$AZ$313,51,0)</f>
        <v>0.39</v>
      </c>
      <c r="I303" s="0" t="n">
        <f aca="false">IF(C303="veen",1,0)</f>
        <v>0</v>
      </c>
      <c r="J303" s="0" t="n">
        <f aca="false">VLOOKUP($F303,BOFEK_CLUSTERS!$B$2:$BA$313,52,0)</f>
        <v>0.01</v>
      </c>
      <c r="K303" s="0" t="n">
        <v>1.2</v>
      </c>
      <c r="L303" s="2" t="n">
        <f aca="false">VLOOKUP($F303,BOFEK_CLUSTERS!$B$2:$BC$313,54,0)</f>
        <v>0</v>
      </c>
    </row>
    <row r="304" customFormat="false" ht="12.8" hidden="false" customHeight="false" outlineLevel="0" collapsed="false">
      <c r="A304" s="0" t="n">
        <v>299</v>
      </c>
      <c r="B304" s="0" t="s">
        <v>616</v>
      </c>
      <c r="C304" s="0" t="str">
        <f aca="false">IF(F304=999,"onbekend",IF(F304=998,"water",IF(F304&lt;207,"veen",IF(F304&lt;328,"zand",IF(F304&lt;423,"klei","leem")))))</f>
        <v>leem</v>
      </c>
      <c r="D304" s="0" t="s">
        <v>617</v>
      </c>
      <c r="E304" s="5" t="n">
        <v>5004</v>
      </c>
      <c r="F304" s="0" t="n">
        <v>507</v>
      </c>
      <c r="G304" s="0" t="n">
        <f aca="false">VLOOKUP($F304,BOFEK_CLUSTERS!$B$2:$AZ$313,50,0)</f>
        <v>0.024</v>
      </c>
      <c r="H304" s="0" t="n">
        <f aca="false">VLOOKUP($F304,BOFEK_CLUSTERS!$B$2:$AZ$313,51,0)</f>
        <v>0.39</v>
      </c>
      <c r="I304" s="0" t="n">
        <f aca="false">IF(C304="veen",1,0)</f>
        <v>0</v>
      </c>
      <c r="J304" s="0" t="n">
        <f aca="false">VLOOKUP($F304,BOFEK_CLUSTERS!$B$2:$BA$313,52,0)</f>
        <v>0.01</v>
      </c>
      <c r="K304" s="0" t="n">
        <v>1.2</v>
      </c>
      <c r="L304" s="2" t="n">
        <f aca="false">VLOOKUP($F304,BOFEK_CLUSTERS!$B$2:$BC$313,54,0)</f>
        <v>0</v>
      </c>
    </row>
    <row r="305" customFormat="false" ht="12.8" hidden="false" customHeight="false" outlineLevel="0" collapsed="false">
      <c r="A305" s="0" t="n">
        <v>312</v>
      </c>
      <c r="B305" s="0" t="s">
        <v>618</v>
      </c>
      <c r="C305" s="0" t="str">
        <f aca="false">IF(F305=999,"onbekend",IF(F305=998,"water",IF(F305&lt;207,"veen",IF(F305&lt;328,"zand",IF(F305&lt;423,"klei","leem")))))</f>
        <v>leem</v>
      </c>
      <c r="D305" s="0" t="s">
        <v>619</v>
      </c>
      <c r="E305" s="5" t="n">
        <v>5007</v>
      </c>
      <c r="F305" s="0" t="n">
        <v>507</v>
      </c>
      <c r="G305" s="0" t="n">
        <f aca="false">VLOOKUP($F305,BOFEK_CLUSTERS!$B$2:$AZ$313,50,0)</f>
        <v>0.024</v>
      </c>
      <c r="H305" s="0" t="n">
        <f aca="false">VLOOKUP($F305,BOFEK_CLUSTERS!$B$2:$AZ$313,51,0)</f>
        <v>0.39</v>
      </c>
      <c r="I305" s="0" t="n">
        <f aca="false">IF(C305="veen",1,0)</f>
        <v>0</v>
      </c>
      <c r="J305" s="0" t="n">
        <f aca="false">VLOOKUP($F305,BOFEK_CLUSTERS!$B$2:$BA$313,52,0)</f>
        <v>0.01</v>
      </c>
      <c r="K305" s="0" t="n">
        <v>1.2</v>
      </c>
      <c r="L305" s="2" t="n">
        <f aca="false">VLOOKUP($F305,BOFEK_CLUSTERS!$B$2:$BC$313,54,0)</f>
        <v>0</v>
      </c>
    </row>
    <row r="306" customFormat="false" ht="12.8" hidden="false" customHeight="false" outlineLevel="0" collapsed="false">
      <c r="A306" s="0" t="n">
        <v>313</v>
      </c>
      <c r="B306" s="0" t="s">
        <v>620</v>
      </c>
      <c r="C306" s="0" t="str">
        <f aca="false">IF(F306=999,"onbekend",IF(F306=998,"water",IF(F306&lt;207,"veen",IF(F306&lt;328,"zand",IF(F306&lt;423,"klei","leem")))))</f>
        <v>leem</v>
      </c>
      <c r="D306" s="0" t="s">
        <v>621</v>
      </c>
      <c r="E306" s="5" t="n">
        <v>5007</v>
      </c>
      <c r="F306" s="0" t="n">
        <v>507</v>
      </c>
      <c r="G306" s="0" t="n">
        <f aca="false">VLOOKUP($F306,BOFEK_CLUSTERS!$B$2:$AZ$313,50,0)</f>
        <v>0.024</v>
      </c>
      <c r="H306" s="0" t="n">
        <f aca="false">VLOOKUP($F306,BOFEK_CLUSTERS!$B$2:$AZ$313,51,0)</f>
        <v>0.39</v>
      </c>
      <c r="I306" s="0" t="n">
        <f aca="false">IF(C306="veen",1,0)</f>
        <v>0</v>
      </c>
      <c r="J306" s="0" t="n">
        <f aca="false">VLOOKUP($F306,BOFEK_CLUSTERS!$B$2:$BA$313,52,0)</f>
        <v>0.01</v>
      </c>
      <c r="K306" s="0" t="n">
        <v>1.2</v>
      </c>
      <c r="L306" s="2" t="n">
        <f aca="false">VLOOKUP($F306,BOFEK_CLUSTERS!$B$2:$BC$313,54,0)</f>
        <v>0</v>
      </c>
    </row>
    <row r="307" customFormat="false" ht="12.8" hidden="false" customHeight="false" outlineLevel="0" collapsed="false">
      <c r="A307" s="0" t="n">
        <v>316</v>
      </c>
      <c r="B307" s="0" t="s">
        <v>622</v>
      </c>
      <c r="C307" s="0" t="str">
        <f aca="false">IF(F307=999,"onbekend",IF(F307=998,"water",IF(F307&lt;207,"veen",IF(F307&lt;328,"zand",IF(F307&lt;423,"klei","leem")))))</f>
        <v>leem</v>
      </c>
      <c r="D307" s="0" t="s">
        <v>623</v>
      </c>
      <c r="E307" s="5" t="n">
        <v>5007</v>
      </c>
      <c r="F307" s="0" t="n">
        <v>507</v>
      </c>
      <c r="G307" s="0" t="n">
        <f aca="false">VLOOKUP($F307,BOFEK_CLUSTERS!$B$2:$AZ$313,50,0)</f>
        <v>0.024</v>
      </c>
      <c r="H307" s="0" t="n">
        <f aca="false">VLOOKUP($F307,BOFEK_CLUSTERS!$B$2:$AZ$313,51,0)</f>
        <v>0.39</v>
      </c>
      <c r="I307" s="0" t="n">
        <f aca="false">IF(C307="veen",1,0)</f>
        <v>0</v>
      </c>
      <c r="J307" s="0" t="n">
        <f aca="false">VLOOKUP($F307,BOFEK_CLUSTERS!$B$2:$BA$313,52,0)</f>
        <v>0.01</v>
      </c>
      <c r="K307" s="0" t="n">
        <v>1.2</v>
      </c>
      <c r="L307" s="2" t="n">
        <f aca="false">VLOOKUP($F307,BOFEK_CLUSTERS!$B$2:$BC$313,54,0)</f>
        <v>0</v>
      </c>
    </row>
    <row r="308" customFormat="false" ht="12.8" hidden="false" customHeight="false" outlineLevel="0" collapsed="false">
      <c r="A308" s="0" t="n">
        <v>51</v>
      </c>
      <c r="B308" s="0" t="s">
        <v>624</v>
      </c>
      <c r="C308" s="0" t="str">
        <f aca="false">IF(F308=999,"onbekend",IF(F308=998,"water",IF(F308&lt;207,"veen",IF(F308&lt;328,"zand",IF(F308&lt;423,"klei","leem")))))</f>
        <v>water</v>
      </c>
      <c r="D308" s="0" t="s">
        <v>625</v>
      </c>
      <c r="E308" s="11" t="n">
        <v>998</v>
      </c>
      <c r="F308" s="0" t="n">
        <v>998</v>
      </c>
      <c r="G308" s="0" t="n">
        <f aca="false">VLOOKUP($F308,BOFEK_CLUSTERS!$B$2:$AZ$313,50,0)</f>
        <v>0</v>
      </c>
      <c r="H308" s="0" t="n">
        <f aca="false">VLOOKUP($F308,BOFEK_CLUSTERS!$B$2:$AZ$313,51,0)</f>
        <v>0</v>
      </c>
      <c r="I308" s="0" t="n">
        <f aca="false">IF(C308="veen",1,0)</f>
        <v>0</v>
      </c>
      <c r="J308" s="0" t="n">
        <f aca="false">VLOOKUP($F308,BOFEK_CLUSTERS!$B$2:$BA$313,52,0)</f>
        <v>0</v>
      </c>
      <c r="K308" s="0" t="n">
        <v>1.2</v>
      </c>
      <c r="L308" s="2" t="n">
        <f aca="false">VLOOKUP($F308,BOFEK_CLUSTERS!$B$2:$BC$313,54,0)</f>
        <v>0</v>
      </c>
    </row>
    <row r="309" customFormat="false" ht="12.8" hidden="false" customHeight="false" outlineLevel="0" collapsed="false">
      <c r="A309" s="0" t="n">
        <v>41</v>
      </c>
      <c r="B309" s="0" t="s">
        <v>626</v>
      </c>
      <c r="C309" s="0" t="str">
        <f aca="false">IF(F309=999,"onbekend",IF(F309=998,"water",IF(F309&lt;207,"veen",IF(F309&lt;328,"zand",IF(F309&lt;423,"klei","leem")))))</f>
        <v>onbekend</v>
      </c>
      <c r="D309" s="0" t="s">
        <v>627</v>
      </c>
      <c r="E309" s="11" t="n">
        <v>999</v>
      </c>
      <c r="F309" s="0" t="n">
        <v>999</v>
      </c>
      <c r="G309" s="0" t="n">
        <f aca="false">VLOOKUP($F309,BOFEK_CLUSTERS!$B$2:$AZ$313,50,0)</f>
        <v>0</v>
      </c>
      <c r="H309" s="0" t="n">
        <f aca="false">VLOOKUP($F309,BOFEK_CLUSTERS!$B$2:$AZ$313,51,0)</f>
        <v>0.25</v>
      </c>
      <c r="I309" s="0" t="n">
        <f aca="false">IF(C309="veen",1,0)</f>
        <v>0</v>
      </c>
      <c r="J309" s="0" t="n">
        <f aca="false">VLOOKUP($F309,BOFEK_CLUSTERS!$B$2:$BA$313,52,0)</f>
        <v>0</v>
      </c>
      <c r="K309" s="0" t="n">
        <v>1.2</v>
      </c>
      <c r="L309" s="2" t="n">
        <f aca="false">VLOOKUP($F309,BOFEK_CLUSTERS!$B$2:$BC$313,54,0)</f>
        <v>0</v>
      </c>
    </row>
    <row r="310" customFormat="false" ht="12.8" hidden="false" customHeight="false" outlineLevel="0" collapsed="false">
      <c r="A310" s="0" t="n">
        <v>42</v>
      </c>
      <c r="B310" s="0" t="s">
        <v>628</v>
      </c>
      <c r="C310" s="0" t="str">
        <f aca="false">IF(F310=999,"onbekend",IF(F310=998,"water",IF(F310&lt;207,"veen",IF(F310&lt;328,"zand",IF(F310&lt;423,"klei","leem")))))</f>
        <v>onbekend</v>
      </c>
      <c r="D310" s="0" t="s">
        <v>629</v>
      </c>
      <c r="E310" s="11" t="n">
        <v>999</v>
      </c>
      <c r="F310" s="0" t="n">
        <v>999</v>
      </c>
      <c r="G310" s="0" t="n">
        <f aca="false">VLOOKUP($F310,BOFEK_CLUSTERS!$B$2:$AZ$313,50,0)</f>
        <v>0</v>
      </c>
      <c r="H310" s="0" t="n">
        <f aca="false">VLOOKUP($F310,BOFEK_CLUSTERS!$B$2:$AZ$313,51,0)</f>
        <v>0.25</v>
      </c>
      <c r="I310" s="0" t="n">
        <f aca="false">IF(C310="veen",1,0)</f>
        <v>0</v>
      </c>
      <c r="J310" s="0" t="n">
        <f aca="false">VLOOKUP($F310,BOFEK_CLUSTERS!$B$2:$BA$313,52,0)</f>
        <v>0</v>
      </c>
      <c r="K310" s="0" t="n">
        <v>1.2</v>
      </c>
      <c r="L310" s="2" t="n">
        <f aca="false">VLOOKUP($F310,BOFEK_CLUSTERS!$B$2:$BC$313,54,0)</f>
        <v>0</v>
      </c>
    </row>
    <row r="311" customFormat="false" ht="12.8" hidden="false" customHeight="false" outlineLevel="0" collapsed="false">
      <c r="A311" s="0" t="n">
        <v>43</v>
      </c>
      <c r="B311" s="0" t="s">
        <v>630</v>
      </c>
      <c r="C311" s="0" t="str">
        <f aca="false">IF(F311=999,"onbekend",IF(F311=998,"water",IF(F311&lt;207,"veen",IF(F311&lt;328,"zand",IF(F311&lt;423,"klei","leem")))))</f>
        <v>onbekend</v>
      </c>
      <c r="D311" s="0" t="s">
        <v>631</v>
      </c>
      <c r="E311" s="11" t="n">
        <v>999</v>
      </c>
      <c r="F311" s="0" t="n">
        <v>999</v>
      </c>
      <c r="G311" s="0" t="n">
        <f aca="false">VLOOKUP($F311,BOFEK_CLUSTERS!$B$2:$AZ$313,50,0)</f>
        <v>0</v>
      </c>
      <c r="H311" s="0" t="n">
        <f aca="false">VLOOKUP($F311,BOFEK_CLUSTERS!$B$2:$AZ$313,51,0)</f>
        <v>0.25</v>
      </c>
      <c r="I311" s="0" t="n">
        <f aca="false">IF(C311="veen",1,0)</f>
        <v>0</v>
      </c>
      <c r="J311" s="0" t="n">
        <f aca="false">VLOOKUP($F311,BOFEK_CLUSTERS!$B$2:$BA$313,52,0)</f>
        <v>0</v>
      </c>
      <c r="K311" s="0" t="n">
        <v>1.2</v>
      </c>
      <c r="L311" s="2" t="n">
        <f aca="false">VLOOKUP($F311,BOFEK_CLUSTERS!$B$2:$BC$313,54,0)</f>
        <v>0</v>
      </c>
    </row>
    <row r="312" customFormat="false" ht="12.8" hidden="false" customHeight="false" outlineLevel="0" collapsed="false">
      <c r="A312" s="0" t="n">
        <v>44</v>
      </c>
      <c r="B312" s="0" t="s">
        <v>632</v>
      </c>
      <c r="C312" s="0" t="str">
        <f aca="false">IF(F312=999,"onbekend",IF(F312=998,"water",IF(F312&lt;207,"veen",IF(F312&lt;328,"zand",IF(F312&lt;423,"klei","leem")))))</f>
        <v>onbekend</v>
      </c>
      <c r="D312" s="0" t="s">
        <v>633</v>
      </c>
      <c r="E312" s="11" t="n">
        <v>999</v>
      </c>
      <c r="F312" s="0" t="n">
        <v>999</v>
      </c>
      <c r="G312" s="0" t="n">
        <f aca="false">VLOOKUP($F312,BOFEK_CLUSTERS!$B$2:$AZ$313,50,0)</f>
        <v>0</v>
      </c>
      <c r="H312" s="0" t="n">
        <f aca="false">VLOOKUP($F312,BOFEK_CLUSTERS!$B$2:$AZ$313,51,0)</f>
        <v>0.25</v>
      </c>
      <c r="I312" s="0" t="n">
        <f aca="false">IF(C312="veen",1,0)</f>
        <v>0</v>
      </c>
      <c r="J312" s="0" t="n">
        <f aca="false">VLOOKUP($F312,BOFEK_CLUSTERS!$B$2:$BA$313,52,0)</f>
        <v>0</v>
      </c>
      <c r="K312" s="0" t="n">
        <v>1.2</v>
      </c>
      <c r="L312" s="2" t="n">
        <f aca="false">VLOOKUP($F312,BOFEK_CLUSTERS!$B$2:$BC$313,54,0)</f>
        <v>0</v>
      </c>
    </row>
    <row r="313" customFormat="false" ht="12.8" hidden="false" customHeight="false" outlineLevel="0" collapsed="false">
      <c r="A313" s="0" t="n">
        <v>45</v>
      </c>
      <c r="B313" s="0" t="s">
        <v>634</v>
      </c>
      <c r="C313" s="0" t="str">
        <f aca="false">IF(F313=999,"onbekend",IF(F313=998,"water",IF(F313&lt;207,"veen",IF(F313&lt;328,"zand",IF(F313&lt;423,"klei","leem")))))</f>
        <v>onbekend</v>
      </c>
      <c r="D313" s="0" t="s">
        <v>635</v>
      </c>
      <c r="E313" s="11" t="n">
        <v>999</v>
      </c>
      <c r="F313" s="0" t="n">
        <v>999</v>
      </c>
      <c r="G313" s="0" t="n">
        <f aca="false">VLOOKUP($F313,BOFEK_CLUSTERS!$B$2:$AZ$313,50,0)</f>
        <v>0</v>
      </c>
      <c r="H313" s="0" t="n">
        <f aca="false">VLOOKUP($F313,BOFEK_CLUSTERS!$B$2:$AZ$313,51,0)</f>
        <v>0.25</v>
      </c>
      <c r="I313" s="0" t="n">
        <f aca="false">IF(C313="veen",1,0)</f>
        <v>0</v>
      </c>
      <c r="J313" s="0" t="n">
        <f aca="false">VLOOKUP($F313,BOFEK_CLUSTERS!$B$2:$BA$313,52,0)</f>
        <v>0</v>
      </c>
      <c r="K313" s="0" t="n">
        <v>1.2</v>
      </c>
      <c r="L313" s="2" t="n">
        <f aca="false">VLOOKUP($F313,BOFEK_CLUSTERS!$B$2:$BC$313,54,0)</f>
        <v>0</v>
      </c>
    </row>
    <row r="314" customFormat="false" ht="12.8" hidden="false" customHeight="false" outlineLevel="0" collapsed="false">
      <c r="A314" s="0" t="n">
        <v>46</v>
      </c>
      <c r="B314" s="0" t="s">
        <v>636</v>
      </c>
      <c r="C314" s="0" t="str">
        <f aca="false">IF(F314=999,"onbekend",IF(F314=998,"water",IF(F314&lt;207,"veen",IF(F314&lt;328,"zand",IF(F314&lt;423,"klei","leem")))))</f>
        <v>onbekend</v>
      </c>
      <c r="D314" s="0" t="s">
        <v>637</v>
      </c>
      <c r="E314" s="11" t="n">
        <v>999</v>
      </c>
      <c r="F314" s="0" t="n">
        <v>999</v>
      </c>
      <c r="G314" s="0" t="n">
        <f aca="false">VLOOKUP($F314,BOFEK_CLUSTERS!$B$2:$AZ$313,50,0)</f>
        <v>0</v>
      </c>
      <c r="H314" s="0" t="n">
        <f aca="false">VLOOKUP($F314,BOFEK_CLUSTERS!$B$2:$AZ$313,51,0)</f>
        <v>0.25</v>
      </c>
      <c r="I314" s="0" t="n">
        <f aca="false">IF(C314="veen",1,0)</f>
        <v>0</v>
      </c>
      <c r="J314" s="0" t="n">
        <f aca="false">VLOOKUP($F314,BOFEK_CLUSTERS!$B$2:$BA$313,52,0)</f>
        <v>0</v>
      </c>
      <c r="K314" s="0" t="n">
        <v>1.2</v>
      </c>
      <c r="L314" s="2" t="n">
        <f aca="false">VLOOKUP($F314,BOFEK_CLUSTERS!$B$2:$BC$313,54,0)</f>
        <v>0</v>
      </c>
    </row>
    <row r="315" customFormat="false" ht="12.8" hidden="false" customHeight="false" outlineLevel="0" collapsed="false">
      <c r="A315" s="0" t="n">
        <v>47</v>
      </c>
      <c r="B315" s="0" t="s">
        <v>638</v>
      </c>
      <c r="C315" s="0" t="str">
        <f aca="false">IF(F315=999,"onbekend",IF(F315=998,"water",IF(F315&lt;207,"veen",IF(F315&lt;328,"zand",IF(F315&lt;423,"klei","leem")))))</f>
        <v>onbekend</v>
      </c>
      <c r="D315" s="0" t="s">
        <v>639</v>
      </c>
      <c r="E315" s="11" t="n">
        <v>999</v>
      </c>
      <c r="F315" s="0" t="n">
        <v>999</v>
      </c>
      <c r="G315" s="0" t="n">
        <f aca="false">VLOOKUP($F315,BOFEK_CLUSTERS!$B$2:$AZ$313,50,0)</f>
        <v>0</v>
      </c>
      <c r="H315" s="0" t="n">
        <f aca="false">VLOOKUP($F315,BOFEK_CLUSTERS!$B$2:$AZ$313,51,0)</f>
        <v>0.25</v>
      </c>
      <c r="I315" s="0" t="n">
        <f aca="false">IF(C315="veen",1,0)</f>
        <v>0</v>
      </c>
      <c r="J315" s="0" t="n">
        <f aca="false">VLOOKUP($F315,BOFEK_CLUSTERS!$B$2:$BA$313,52,0)</f>
        <v>0</v>
      </c>
      <c r="K315" s="0" t="n">
        <v>1.2</v>
      </c>
      <c r="L315" s="2" t="n">
        <f aca="false">VLOOKUP($F315,BOFEK_CLUSTERS!$B$2:$BC$313,54,0)</f>
        <v>0</v>
      </c>
    </row>
    <row r="316" customFormat="false" ht="12.8" hidden="false" customHeight="false" outlineLevel="0" collapsed="false">
      <c r="A316" s="0" t="n">
        <v>48</v>
      </c>
      <c r="B316" s="0" t="s">
        <v>640</v>
      </c>
      <c r="C316" s="0" t="str">
        <f aca="false">IF(F316=999,"onbekend",IF(F316=998,"water",IF(F316&lt;207,"veen",IF(F316&lt;328,"zand",IF(F316&lt;423,"klei","leem")))))</f>
        <v>onbekend</v>
      </c>
      <c r="D316" s="0" t="s">
        <v>641</v>
      </c>
      <c r="E316" s="11" t="n">
        <v>999</v>
      </c>
      <c r="F316" s="0" t="n">
        <v>999</v>
      </c>
      <c r="G316" s="0" t="n">
        <f aca="false">VLOOKUP($F316,BOFEK_CLUSTERS!$B$2:$AZ$313,50,0)</f>
        <v>0</v>
      </c>
      <c r="H316" s="0" t="n">
        <f aca="false">VLOOKUP($F316,BOFEK_CLUSTERS!$B$2:$AZ$313,51,0)</f>
        <v>0.25</v>
      </c>
      <c r="I316" s="0" t="n">
        <f aca="false">IF(C316="veen",1,0)</f>
        <v>0</v>
      </c>
      <c r="J316" s="0" t="n">
        <f aca="false">VLOOKUP($F316,BOFEK_CLUSTERS!$B$2:$BA$313,52,0)</f>
        <v>0</v>
      </c>
      <c r="K316" s="0" t="n">
        <v>1.2</v>
      </c>
      <c r="L316" s="2" t="n">
        <f aca="false">VLOOKUP($F316,BOFEK_CLUSTERS!$B$2:$BC$313,54,0)</f>
        <v>0</v>
      </c>
    </row>
    <row r="317" customFormat="false" ht="12.8" hidden="false" customHeight="false" outlineLevel="0" collapsed="false">
      <c r="A317" s="0" t="n">
        <v>49</v>
      </c>
      <c r="B317" s="0" t="s">
        <v>642</v>
      </c>
      <c r="C317" s="0" t="str">
        <f aca="false">IF(F317=999,"onbekend",IF(F317=998,"water",IF(F317&lt;207,"veen",IF(F317&lt;328,"zand",IF(F317&lt;423,"klei","leem")))))</f>
        <v>onbekend</v>
      </c>
      <c r="D317" s="0" t="s">
        <v>643</v>
      </c>
      <c r="E317" s="11" t="n">
        <v>999</v>
      </c>
      <c r="F317" s="0" t="n">
        <v>999</v>
      </c>
      <c r="G317" s="0" t="n">
        <f aca="false">VLOOKUP($F317,BOFEK_CLUSTERS!$B$2:$AZ$313,50,0)</f>
        <v>0</v>
      </c>
      <c r="H317" s="0" t="n">
        <f aca="false">VLOOKUP($F317,BOFEK_CLUSTERS!$B$2:$AZ$313,51,0)</f>
        <v>0.25</v>
      </c>
      <c r="I317" s="0" t="n">
        <f aca="false">IF(C317="veen",1,0)</f>
        <v>0</v>
      </c>
      <c r="J317" s="0" t="n">
        <f aca="false">VLOOKUP($F317,BOFEK_CLUSTERS!$B$2:$BA$313,52,0)</f>
        <v>0</v>
      </c>
      <c r="K317" s="0" t="n">
        <v>1.2</v>
      </c>
      <c r="L317" s="2" t="n">
        <f aca="false">VLOOKUP($F317,BOFEK_CLUSTERS!$B$2:$BC$313,54,0)</f>
        <v>0</v>
      </c>
    </row>
    <row r="318" customFormat="false" ht="12.8" hidden="false" customHeight="false" outlineLevel="0" collapsed="false">
      <c r="A318" s="0" t="n">
        <v>50</v>
      </c>
      <c r="B318" s="0" t="s">
        <v>644</v>
      </c>
      <c r="C318" s="0" t="str">
        <f aca="false">IF(F318=999,"onbekend",IF(F318=998,"water",IF(F318&lt;207,"veen",IF(F318&lt;328,"zand",IF(F318&lt;423,"klei","leem")))))</f>
        <v>onbekend</v>
      </c>
      <c r="D318" s="0" t="s">
        <v>645</v>
      </c>
      <c r="E318" s="11" t="n">
        <v>999</v>
      </c>
      <c r="F318" s="0" t="n">
        <v>999</v>
      </c>
      <c r="G318" s="0" t="n">
        <f aca="false">VLOOKUP($F318,BOFEK_CLUSTERS!$B$2:$AZ$313,50,0)</f>
        <v>0</v>
      </c>
      <c r="H318" s="0" t="n">
        <f aca="false">VLOOKUP($F318,BOFEK_CLUSTERS!$B$2:$AZ$313,51,0)</f>
        <v>0.25</v>
      </c>
      <c r="I318" s="0" t="n">
        <f aca="false">IF(C318="veen",1,0)</f>
        <v>0</v>
      </c>
      <c r="J318" s="0" t="n">
        <f aca="false">VLOOKUP($F318,BOFEK_CLUSTERS!$B$2:$BA$313,52,0)</f>
        <v>0</v>
      </c>
      <c r="K318" s="0" t="n">
        <v>1.2</v>
      </c>
      <c r="L318" s="2" t="n">
        <f aca="false">VLOOKUP($F318,BOFEK_CLUSTERS!$B$2:$BC$313,54,0)</f>
        <v>0</v>
      </c>
    </row>
    <row r="319" customFormat="false" ht="12.8" hidden="false" customHeight="false" outlineLevel="0" collapsed="false">
      <c r="A319" s="0" t="n">
        <v>52</v>
      </c>
      <c r="B319" s="0" t="s">
        <v>646</v>
      </c>
      <c r="C319" s="0" t="str">
        <f aca="false">IF(F319=999,"onbekend",IF(F319=998,"water",IF(F319&lt;207,"veen",IF(F319&lt;328,"zand",IF(F319&lt;423,"klei","leem")))))</f>
        <v>onbekend</v>
      </c>
      <c r="D319" s="0" t="s">
        <v>647</v>
      </c>
      <c r="E319" s="11" t="n">
        <v>999</v>
      </c>
      <c r="F319" s="0" t="n">
        <v>999</v>
      </c>
      <c r="G319" s="0" t="n">
        <f aca="false">VLOOKUP($F319,BOFEK_CLUSTERS!$B$2:$AZ$313,50,0)</f>
        <v>0</v>
      </c>
      <c r="H319" s="0" t="n">
        <f aca="false">VLOOKUP($F319,BOFEK_CLUSTERS!$B$2:$AZ$313,51,0)</f>
        <v>0.25</v>
      </c>
      <c r="I319" s="0" t="n">
        <f aca="false">IF(C319="veen",1,0)</f>
        <v>0</v>
      </c>
      <c r="J319" s="0" t="n">
        <f aca="false">VLOOKUP($F319,BOFEK_CLUSTERS!$B$2:$BA$313,52,0)</f>
        <v>0</v>
      </c>
      <c r="K319" s="0" t="n">
        <v>1.2</v>
      </c>
      <c r="L319" s="2" t="n">
        <f aca="false">VLOOKUP($F319,BOFEK_CLUSTERS!$B$2:$BC$313,54,0)</f>
        <v>0</v>
      </c>
    </row>
  </sheetData>
  <autoFilter ref="A1:L319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C10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1" activeCellId="0" sqref="E31"/>
    </sheetView>
  </sheetViews>
  <sheetFormatPr defaultColWidth="8.76953125" defaultRowHeight="12.8" zeroHeight="false" outlineLevelRow="0" outlineLevelCol="0"/>
  <cols>
    <col collapsed="false" customWidth="true" hidden="false" outlineLevel="0" max="1" min="1" style="14" width="9.13"/>
    <col collapsed="false" customWidth="true" hidden="false" outlineLevel="0" max="3" min="2" style="15" width="9.13"/>
    <col collapsed="false" customWidth="true" hidden="false" outlineLevel="0" max="4" min="4" style="16" width="10.12"/>
    <col collapsed="false" customWidth="true" hidden="false" outlineLevel="0" max="5" min="5" style="16" width="9.71"/>
    <col collapsed="false" customWidth="true" hidden="false" outlineLevel="0" max="6" min="6" style="16" width="2.71"/>
    <col collapsed="false" customWidth="false" hidden="false" outlineLevel="0" max="7" min="7" style="16" width="8.71"/>
    <col collapsed="false" customWidth="true" hidden="false" outlineLevel="0" max="8" min="8" style="16" width="16.57"/>
    <col collapsed="false" customWidth="true" hidden="false" outlineLevel="0" max="10" min="9" style="16" width="3.71"/>
    <col collapsed="false" customWidth="true" hidden="false" outlineLevel="0" max="11" min="11" style="17" width="15"/>
    <col collapsed="false" customWidth="true" hidden="false" outlineLevel="0" max="12" min="12" style="18" width="8.19"/>
    <col collapsed="false" customWidth="true" hidden="false" outlineLevel="0" max="13" min="13" style="18" width="9.03"/>
    <col collapsed="false" customWidth="true" hidden="false" outlineLevel="0" max="14" min="14" style="19" width="4.71"/>
    <col collapsed="false" customWidth="true" hidden="false" outlineLevel="0" max="16" min="15" style="16" width="4.71"/>
    <col collapsed="false" customWidth="true" hidden="false" outlineLevel="0" max="17" min="17" style="20" width="5.7"/>
    <col collapsed="false" customWidth="true" hidden="false" outlineLevel="0" max="18" min="18" style="21" width="4.71"/>
    <col collapsed="false" customWidth="true" hidden="false" outlineLevel="0" max="23" min="19" style="16" width="4.71"/>
    <col collapsed="false" customWidth="true" hidden="false" outlineLevel="0" max="24" min="24" style="22" width="4.71"/>
    <col collapsed="false" customWidth="true" hidden="false" outlineLevel="0" max="26" min="25" style="18" width="4.71"/>
    <col collapsed="false" customWidth="true" hidden="false" outlineLevel="0" max="27" min="27" style="23" width="4.71"/>
    <col collapsed="false" customWidth="true" hidden="false" outlineLevel="0" max="28" min="28" style="15" width="5.7"/>
    <col collapsed="false" customWidth="true" hidden="false" outlineLevel="0" max="30" min="29" style="16" width="4.71"/>
    <col collapsed="false" customWidth="true" hidden="false" outlineLevel="0" max="31" min="31" style="16" width="7.64"/>
    <col collapsed="false" customWidth="true" hidden="false" outlineLevel="0" max="36" min="32" style="15" width="9.13"/>
    <col collapsed="false" customWidth="true" hidden="false" outlineLevel="0" max="37" min="37" style="24" width="9.13"/>
    <col collapsed="false" customWidth="true" hidden="false" outlineLevel="0" max="38" min="38" style="15" width="9.13"/>
    <col collapsed="false" customWidth="true" hidden="false" outlineLevel="0" max="39" min="39" style="0" width="17.92"/>
    <col collapsed="false" customWidth="true" hidden="false" outlineLevel="0" max="40" min="40" style="25" width="13.75"/>
    <col collapsed="false" customWidth="true" hidden="false" outlineLevel="0" max="43" min="41" style="25" width="9.13"/>
    <col collapsed="false" customWidth="true" hidden="false" outlineLevel="0" max="44" min="44" style="26" width="16.67"/>
    <col collapsed="false" customWidth="true" hidden="false" outlineLevel="0" max="49" min="45" style="15" width="9.13"/>
    <col collapsed="false" customWidth="true" hidden="false" outlineLevel="0" max="50" min="50" style="27" width="11.38"/>
    <col collapsed="false" customWidth="true" hidden="false" outlineLevel="0" max="51" min="51" style="27" width="10.28"/>
    <col collapsed="false" customWidth="true" hidden="false" outlineLevel="0" max="52" min="52" style="15" width="9.13"/>
    <col collapsed="false" customWidth="true" hidden="false" outlineLevel="0" max="54" min="54" style="0" width="21.29"/>
  </cols>
  <sheetData>
    <row r="1" customFormat="false" ht="108.95" hidden="false" customHeight="false" outlineLevel="0" collapsed="false">
      <c r="A1" s="28" t="s">
        <v>648</v>
      </c>
      <c r="B1" s="28" t="s">
        <v>649</v>
      </c>
      <c r="C1" s="28" t="s">
        <v>650</v>
      </c>
      <c r="D1" s="29" t="s">
        <v>651</v>
      </c>
      <c r="E1" s="29" t="s">
        <v>652</v>
      </c>
      <c r="F1" s="29" t="s">
        <v>653</v>
      </c>
      <c r="G1" s="29" t="s">
        <v>654</v>
      </c>
      <c r="H1" s="29" t="s">
        <v>655</v>
      </c>
      <c r="I1" s="29" t="s">
        <v>656</v>
      </c>
      <c r="J1" s="29" t="s">
        <v>657</v>
      </c>
      <c r="K1" s="30" t="s">
        <v>658</v>
      </c>
      <c r="L1" s="31" t="s">
        <v>659</v>
      </c>
      <c r="M1" s="31" t="s">
        <v>660</v>
      </c>
      <c r="N1" s="32" t="s">
        <v>661</v>
      </c>
      <c r="O1" s="29" t="s">
        <v>662</v>
      </c>
      <c r="P1" s="29" t="s">
        <v>663</v>
      </c>
      <c r="Q1" s="33" t="s">
        <v>664</v>
      </c>
      <c r="R1" s="34" t="s">
        <v>665</v>
      </c>
      <c r="S1" s="29" t="s">
        <v>666</v>
      </c>
      <c r="T1" s="29" t="s">
        <v>667</v>
      </c>
      <c r="U1" s="29" t="s">
        <v>668</v>
      </c>
      <c r="V1" s="29" t="s">
        <v>669</v>
      </c>
      <c r="W1" s="29" t="s">
        <v>670</v>
      </c>
      <c r="X1" s="35" t="s">
        <v>671</v>
      </c>
      <c r="Y1" s="31" t="s">
        <v>672</v>
      </c>
      <c r="Z1" s="31" t="s">
        <v>673</v>
      </c>
      <c r="AA1" s="36" t="s">
        <v>674</v>
      </c>
      <c r="AB1" s="28" t="s">
        <v>675</v>
      </c>
      <c r="AC1" s="29" t="s">
        <v>676</v>
      </c>
      <c r="AD1" s="29" t="s">
        <v>677</v>
      </c>
      <c r="AE1" s="29" t="s">
        <v>678</v>
      </c>
      <c r="AF1" s="28" t="s">
        <v>679</v>
      </c>
      <c r="AG1" s="28" t="s">
        <v>680</v>
      </c>
      <c r="AH1" s="28" t="s">
        <v>681</v>
      </c>
      <c r="AI1" s="28" t="s">
        <v>682</v>
      </c>
      <c r="AJ1" s="28" t="s">
        <v>683</v>
      </c>
      <c r="AK1" s="37" t="s">
        <v>684</v>
      </c>
      <c r="AL1" s="28" t="s">
        <v>685</v>
      </c>
      <c r="AM1" s="28" t="s">
        <v>686</v>
      </c>
      <c r="AN1" s="38" t="s">
        <v>687</v>
      </c>
      <c r="AO1" s="38" t="s">
        <v>688</v>
      </c>
      <c r="AP1" s="38" t="s">
        <v>689</v>
      </c>
      <c r="AQ1" s="38" t="s">
        <v>690</v>
      </c>
      <c r="AR1" s="39" t="s">
        <v>683</v>
      </c>
      <c r="AS1" s="28" t="s">
        <v>691</v>
      </c>
      <c r="AT1" s="28" t="s">
        <v>692</v>
      </c>
      <c r="AU1" s="28" t="s">
        <v>693</v>
      </c>
      <c r="AV1" s="28" t="s">
        <v>694</v>
      </c>
      <c r="AW1" s="28" t="s">
        <v>695</v>
      </c>
      <c r="AX1" s="40" t="s">
        <v>696</v>
      </c>
      <c r="AY1" s="40" t="s">
        <v>697</v>
      </c>
      <c r="AZ1" s="28" t="s">
        <v>698</v>
      </c>
      <c r="BA1" s="28" t="s">
        <v>9</v>
      </c>
      <c r="BB1" s="28" t="s">
        <v>699</v>
      </c>
      <c r="BC1" s="28" t="s">
        <v>11</v>
      </c>
    </row>
    <row r="2" customFormat="false" ht="12.8" hidden="false" customHeight="false" outlineLevel="0" collapsed="false">
      <c r="A2" s="14" t="n">
        <v>1001</v>
      </c>
      <c r="B2" s="41" t="n">
        <v>101</v>
      </c>
      <c r="C2" s="15" t="n">
        <v>18</v>
      </c>
      <c r="D2" s="16" t="n">
        <v>1050</v>
      </c>
      <c r="E2" s="16" t="s">
        <v>17</v>
      </c>
      <c r="F2" s="16" t="s">
        <v>700</v>
      </c>
      <c r="G2" s="16" t="n">
        <v>1</v>
      </c>
      <c r="H2" s="16" t="s">
        <v>701</v>
      </c>
      <c r="I2" s="16" t="n">
        <v>0</v>
      </c>
      <c r="J2" s="16" t="n">
        <v>15</v>
      </c>
      <c r="K2" s="17" t="n">
        <v>35</v>
      </c>
      <c r="L2" s="18" t="n">
        <v>25</v>
      </c>
      <c r="M2" s="18" t="n">
        <v>50</v>
      </c>
      <c r="N2" s="19" t="n">
        <v>40</v>
      </c>
      <c r="O2" s="16" t="n">
        <v>30</v>
      </c>
      <c r="P2" s="16" t="n">
        <v>60</v>
      </c>
      <c r="Q2" s="20" t="n">
        <f aca="false">R2-N2</f>
        <v>40</v>
      </c>
      <c r="R2" s="21" t="n">
        <v>80</v>
      </c>
      <c r="S2" s="16" t="n">
        <v>70</v>
      </c>
      <c r="T2" s="16" t="n">
        <v>100</v>
      </c>
      <c r="U2" s="16" t="n">
        <v>110</v>
      </c>
      <c r="V2" s="16" t="n">
        <v>90</v>
      </c>
      <c r="W2" s="16" t="n">
        <v>130</v>
      </c>
      <c r="X2" s="22" t="n">
        <v>4.9</v>
      </c>
      <c r="Y2" s="18" t="n">
        <v>4.5</v>
      </c>
      <c r="Z2" s="18" t="n">
        <v>5.5</v>
      </c>
      <c r="AA2" s="23" t="n">
        <v>0.1</v>
      </c>
      <c r="AB2" s="15" t="n">
        <v>0.477</v>
      </c>
      <c r="AC2" s="15" t="n">
        <v>110</v>
      </c>
      <c r="AD2" s="16" t="n">
        <v>1</v>
      </c>
      <c r="AE2" s="16" t="s">
        <v>702</v>
      </c>
      <c r="AF2" s="15" t="n">
        <f aca="false">VLOOKUP($AE2,STARING_REEKSEN!$A:$J,3,0)</f>
        <v>0</v>
      </c>
      <c r="AG2" s="15" t="n">
        <f aca="false">VLOOKUP($AE2,STARING_REEKSEN!$A:$J,4,0)</f>
        <v>0.719</v>
      </c>
      <c r="AH2" s="15" t="n">
        <f aca="false">VLOOKUP($AE2,STARING_REEKSEN!$A:$J,5,0)*100</f>
        <v>1.91</v>
      </c>
      <c r="AI2" s="15" t="n">
        <f aca="false">VLOOKUP($AE2,STARING_REEKSEN!$A:$J,6,0)</f>
        <v>1.137</v>
      </c>
      <c r="AJ2" s="15" t="n">
        <f aca="false">VLOOKUP($AE2,STARING_REEKSEN!$A:$J,7,0)/100</f>
        <v>0.0448</v>
      </c>
      <c r="AK2" s="24" t="n">
        <f aca="false">VLOOKUP($AE2,STARING_REEKSEN!$A:$J,8,0)</f>
        <v>0</v>
      </c>
      <c r="AL2" s="15" t="n">
        <f aca="false">1-(1/AI2)</f>
        <v>0.120492524186456</v>
      </c>
      <c r="AM2" s="0" t="n">
        <f aca="false">(I2)/100</f>
        <v>0</v>
      </c>
      <c r="AN2" s="25" t="n">
        <f aca="false">1+POWER(AH2*AM2,AI2)</f>
        <v>1</v>
      </c>
      <c r="AO2" s="25" t="n">
        <f aca="false">POWER(AH2*AM2,AI2-1)</f>
        <v>0</v>
      </c>
      <c r="AP2" s="25" t="n">
        <f aca="false">POWER(POWER(AN2,AL2)-AO2,2)</f>
        <v>1</v>
      </c>
      <c r="AQ2" s="25" t="n">
        <f aca="false">POWER(AN2,AL2*(AK2+2))</f>
        <v>1</v>
      </c>
      <c r="AR2" s="26" t="n">
        <f aca="false">AJ2</f>
        <v>0.0448</v>
      </c>
      <c r="AS2" s="15" t="n">
        <f aca="false">(J2-I2)/100</f>
        <v>0.15</v>
      </c>
      <c r="AT2" s="15" t="n">
        <f aca="false">AR2*AS2</f>
        <v>0.00672</v>
      </c>
      <c r="AU2" s="15" t="n">
        <f aca="false">AF2+(AG2-AF2)/POWER(AN2,AL2)</f>
        <v>0.719</v>
      </c>
      <c r="AV2" s="15" t="n">
        <f aca="false">AU2*AS2</f>
        <v>0.10785</v>
      </c>
      <c r="AW2" s="15" t="n">
        <f aca="false">K2*AS2</f>
        <v>5.25</v>
      </c>
      <c r="AX2" s="42" t="n">
        <f aca="false">ROUND(SUMIF(B:B,B2,AT:AT)/SUMIF(B:B,B2,AS:AS),4)</f>
        <v>0.0354</v>
      </c>
      <c r="AY2" s="42" t="n">
        <f aca="false">IF(SUMIF(B:B,B2,AS:AS)&lt;=0,0,AX2)</f>
        <v>0.0354</v>
      </c>
      <c r="AZ2" s="15" t="n">
        <f aca="false">ROUND(SUMIF(B:B,B2,AV:AV)/SUMIF(B:B,B2,AS:AS),2)</f>
        <v>0.78</v>
      </c>
      <c r="BA2" s="0" t="n">
        <f aca="false">ROUND(SUMIF(B:B,B2,AW:AW)/SUMIF(B:B,B2,AS:AS),0)/100</f>
        <v>0.7</v>
      </c>
      <c r="BB2" s="0" t="n">
        <f aca="false">IF(B2&lt;207,IF(NOT(B2=B1),IF(N2&gt;25,(J2-I2)/100,0),IF(BB1&gt;0,IF(N2&gt;25,(J2-I2)/100,0),0)),0)</f>
        <v>0.15</v>
      </c>
      <c r="BC2" s="0" t="n">
        <f aca="false">SUMIF(B:B,B2,BB:BB)</f>
        <v>0.3</v>
      </c>
    </row>
    <row r="3" customFormat="false" ht="12.8" hidden="false" customHeight="false" outlineLevel="0" collapsed="false">
      <c r="A3" s="14" t="n">
        <v>1001</v>
      </c>
      <c r="B3" s="41" t="n">
        <v>101</v>
      </c>
      <c r="C3" s="15" t="n">
        <v>18</v>
      </c>
      <c r="D3" s="16" t="n">
        <v>1050</v>
      </c>
      <c r="E3" s="16" t="s">
        <v>17</v>
      </c>
      <c r="F3" s="16" t="s">
        <v>700</v>
      </c>
      <c r="G3" s="16" t="n">
        <v>2</v>
      </c>
      <c r="H3" s="16" t="s">
        <v>703</v>
      </c>
      <c r="I3" s="16" t="n">
        <v>15</v>
      </c>
      <c r="J3" s="16" t="n">
        <v>30</v>
      </c>
      <c r="K3" s="17" t="n">
        <v>50</v>
      </c>
      <c r="L3" s="18" t="n">
        <v>30</v>
      </c>
      <c r="M3" s="18" t="n">
        <v>70</v>
      </c>
      <c r="N3" s="19" t="n">
        <v>60</v>
      </c>
      <c r="O3" s="16" t="n">
        <v>40</v>
      </c>
      <c r="P3" s="16" t="n">
        <v>70</v>
      </c>
      <c r="Q3" s="20" t="n">
        <f aca="false">R3-N3</f>
        <v>35</v>
      </c>
      <c r="R3" s="21" t="n">
        <v>95</v>
      </c>
      <c r="S3" s="16" t="n">
        <v>80</v>
      </c>
      <c r="T3" s="16" t="n">
        <v>100</v>
      </c>
      <c r="U3" s="16" t="n">
        <v>110</v>
      </c>
      <c r="V3" s="16" t="n">
        <v>90</v>
      </c>
      <c r="W3" s="16" t="n">
        <v>130</v>
      </c>
      <c r="X3" s="22" t="n">
        <v>5</v>
      </c>
      <c r="Y3" s="18" t="n">
        <v>4.5</v>
      </c>
      <c r="Z3" s="18" t="n">
        <v>5.5</v>
      </c>
      <c r="AA3" s="23" t="n">
        <v>0.1</v>
      </c>
      <c r="AB3" s="15" t="n">
        <v>0.436</v>
      </c>
      <c r="AC3" s="15" t="n">
        <v>110</v>
      </c>
      <c r="AD3" s="16" t="n">
        <v>0</v>
      </c>
      <c r="AE3" s="16" t="s">
        <v>704</v>
      </c>
      <c r="AF3" s="15" t="n">
        <f aca="false">VLOOKUP($AE3,STARING_REEKSEN!$A:$J,3,0)</f>
        <v>0.01</v>
      </c>
      <c r="AG3" s="15" t="n">
        <f aca="false">VLOOKUP($AE3,STARING_REEKSEN!$A:$J,4,0)</f>
        <v>0.849</v>
      </c>
      <c r="AH3" s="15" t="n">
        <f aca="false">VLOOKUP($AE3,STARING_REEKSEN!$A:$J,5,0)*100</f>
        <v>1.19</v>
      </c>
      <c r="AI3" s="15" t="n">
        <f aca="false">VLOOKUP($AE3,STARING_REEKSEN!$A:$J,6,0)</f>
        <v>1.272</v>
      </c>
      <c r="AJ3" s="15" t="n">
        <f aca="false">VLOOKUP($AE3,STARING_REEKSEN!$A:$J,7,0)/100</f>
        <v>0.034</v>
      </c>
      <c r="AK3" s="24" t="n">
        <f aca="false">VLOOKUP($AE3,STARING_REEKSEN!$A:$J,8,0)</f>
        <v>-1.249</v>
      </c>
      <c r="AL3" s="15" t="n">
        <f aca="false">1-(1/AI3)</f>
        <v>0.213836477987421</v>
      </c>
      <c r="AM3" s="0" t="n">
        <f aca="false">(I3)/100</f>
        <v>0.15</v>
      </c>
      <c r="AN3" s="25" t="n">
        <f aca="false">1+POWER(AH3*AM3,AI3)</f>
        <v>1.11170788169525</v>
      </c>
      <c r="AO3" s="25" t="n">
        <f aca="false">POWER(AH3*AM3,AI3-1)</f>
        <v>0.625814463278731</v>
      </c>
      <c r="AP3" s="25" t="n">
        <f aca="false">POWER(POWER(AN3,AL3)-AO3,2)</f>
        <v>0.157679369058583</v>
      </c>
      <c r="AQ3" s="25" t="n">
        <f aca="false">POWER(AN3,AL3*(AK3+2))</f>
        <v>1.01715162910205</v>
      </c>
      <c r="AR3" s="26" t="n">
        <f aca="false">AJ3</f>
        <v>0.034</v>
      </c>
      <c r="AS3" s="15" t="n">
        <f aca="false">(J3-I3)/100</f>
        <v>0.15</v>
      </c>
      <c r="AT3" s="15" t="n">
        <f aca="false">AR3*AS3</f>
        <v>0.0051</v>
      </c>
      <c r="AU3" s="15" t="n">
        <f aca="false">AF3+(AG3-AF3)/POWER(AN3,AL3)</f>
        <v>0.830214560783677</v>
      </c>
      <c r="AV3" s="15" t="n">
        <f aca="false">AU3*AS3</f>
        <v>0.124532184117552</v>
      </c>
      <c r="AW3" s="15" t="n">
        <f aca="false">K3*AS3</f>
        <v>7.5</v>
      </c>
      <c r="AX3" s="42" t="n">
        <f aca="false">ROUND(SUMIF(B:B,B3,AT:AT)/SUMIF(B:B,B3,AS:AS),4)</f>
        <v>0.0354</v>
      </c>
      <c r="AY3" s="42" t="n">
        <f aca="false">IF(SUMIF(B:B,B3,AS:AS)&lt;=0,0,AX3)</f>
        <v>0.0354</v>
      </c>
      <c r="AZ3" s="15" t="n">
        <f aca="false">ROUND(SUMIF(B:B,B3,AV:AV)/SUMIF(B:B,B3,AS:AS),2)</f>
        <v>0.78</v>
      </c>
      <c r="BA3" s="0" t="n">
        <f aca="false">ROUND(SUMIF(B:B,B3,AW:AW)/SUMIF(B:B,B3,AS:AS),0)/100</f>
        <v>0.7</v>
      </c>
      <c r="BB3" s="0" t="n">
        <f aca="false">IF(B3&lt;207,IF(NOT(B3=B2),IF(N3&gt;25,(J3-I3)/100,0),IF(BB2&gt;0,IF(N3&gt;25,(J3-I3)/100,0),0)),0)</f>
        <v>0.15</v>
      </c>
      <c r="BC3" s="0" t="n">
        <f aca="false">SUMIF(B:B,B3,BB:BB)</f>
        <v>0.3</v>
      </c>
    </row>
    <row r="4" customFormat="false" ht="12.8" hidden="false" customHeight="false" outlineLevel="0" collapsed="false">
      <c r="A4" s="14" t="n">
        <v>1001</v>
      </c>
      <c r="B4" s="41" t="n">
        <v>101</v>
      </c>
      <c r="C4" s="15" t="n">
        <v>18</v>
      </c>
      <c r="D4" s="16" t="n">
        <v>1050</v>
      </c>
      <c r="E4" s="16" t="s">
        <v>17</v>
      </c>
      <c r="F4" s="16" t="s">
        <v>700</v>
      </c>
      <c r="G4" s="16" t="n">
        <v>3</v>
      </c>
      <c r="H4" s="16" t="s">
        <v>705</v>
      </c>
      <c r="I4" s="16" t="n">
        <v>30</v>
      </c>
      <c r="J4" s="16" t="n">
        <v>50</v>
      </c>
      <c r="K4" s="17" t="n">
        <v>75</v>
      </c>
      <c r="L4" s="18" t="n">
        <v>40</v>
      </c>
      <c r="M4" s="18" t="n">
        <v>90</v>
      </c>
      <c r="N4" s="19" t="n">
        <v>18</v>
      </c>
      <c r="O4" s="16" t="n">
        <v>6</v>
      </c>
      <c r="P4" s="16" t="n">
        <v>30</v>
      </c>
      <c r="Q4" s="20" t="n">
        <f aca="false">R4-N4</f>
        <v>57</v>
      </c>
      <c r="R4" s="21" t="n">
        <v>75</v>
      </c>
      <c r="S4" s="16" t="n">
        <v>45</v>
      </c>
      <c r="T4" s="16" t="n">
        <v>85</v>
      </c>
      <c r="U4" s="16" t="n">
        <v>125</v>
      </c>
      <c r="V4" s="16" t="n">
        <v>110</v>
      </c>
      <c r="W4" s="16" t="n">
        <v>140</v>
      </c>
      <c r="X4" s="22" t="n">
        <v>5.1</v>
      </c>
      <c r="Y4" s="18" t="n">
        <v>4.7</v>
      </c>
      <c r="Z4" s="18" t="n">
        <v>5.5</v>
      </c>
      <c r="AA4" s="23" t="n">
        <v>0</v>
      </c>
      <c r="AB4" s="15" t="n">
        <v>0.232</v>
      </c>
      <c r="AC4" s="15" t="n">
        <v>130</v>
      </c>
      <c r="AD4" s="16" t="n">
        <v>0</v>
      </c>
      <c r="AE4" s="16" t="s">
        <v>704</v>
      </c>
      <c r="AF4" s="15" t="n">
        <f aca="false">VLOOKUP($AE4,STARING_REEKSEN!$A:$J,3,0)</f>
        <v>0.01</v>
      </c>
      <c r="AG4" s="15" t="n">
        <f aca="false">VLOOKUP($AE4,STARING_REEKSEN!$A:$J,4,0)</f>
        <v>0.849</v>
      </c>
      <c r="AH4" s="15" t="n">
        <f aca="false">VLOOKUP($AE4,STARING_REEKSEN!$A:$J,5,0)*100</f>
        <v>1.19</v>
      </c>
      <c r="AI4" s="15" t="n">
        <f aca="false">VLOOKUP($AE4,STARING_REEKSEN!$A:$J,6,0)</f>
        <v>1.272</v>
      </c>
      <c r="AJ4" s="15" t="n">
        <f aca="false">VLOOKUP($AE4,STARING_REEKSEN!$A:$J,7,0)/100</f>
        <v>0.034</v>
      </c>
      <c r="AK4" s="24" t="n">
        <f aca="false">VLOOKUP($AE4,STARING_REEKSEN!$A:$J,8,0)</f>
        <v>-1.249</v>
      </c>
      <c r="AL4" s="15" t="n">
        <f aca="false">1-(1/AI4)</f>
        <v>0.213836477987421</v>
      </c>
      <c r="AM4" s="0" t="n">
        <f aca="false">(I4)/100</f>
        <v>0.3</v>
      </c>
      <c r="AN4" s="25" t="n">
        <f aca="false">1+POWER(AH4*AM4,AI4)</f>
        <v>1.26977019812618</v>
      </c>
      <c r="AO4" s="25" t="n">
        <f aca="false">POWER(AH4*AM4,AI4-1)</f>
        <v>0.755658818280606</v>
      </c>
      <c r="AP4" s="25" t="n">
        <f aca="false">POWER(POWER(AN4,AL4)-AO4,2)</f>
        <v>0.0880544330069222</v>
      </c>
      <c r="AQ4" s="25" t="n">
        <f aca="false">POWER(AN4,AL4*(AK4+2))</f>
        <v>1.03909999456208</v>
      </c>
      <c r="AR4" s="26" t="n">
        <f aca="false">AJ4</f>
        <v>0.034</v>
      </c>
      <c r="AS4" s="15" t="n">
        <f aca="false">(J4-I4)/100</f>
        <v>0.2</v>
      </c>
      <c r="AT4" s="15" t="n">
        <f aca="false">AR4*AS4</f>
        <v>0.0068</v>
      </c>
      <c r="AU4" s="15" t="n">
        <f aca="false">AF4+(AG4-AF4)/POWER(AN4,AL4)</f>
        <v>0.807226533159133</v>
      </c>
      <c r="AV4" s="15" t="n">
        <f aca="false">AU4*AS4</f>
        <v>0.161445306631827</v>
      </c>
      <c r="AW4" s="15" t="n">
        <f aca="false">K4*AS4</f>
        <v>15</v>
      </c>
      <c r="AX4" s="42" t="n">
        <f aca="false">ROUND(SUMIF(B:B,B4,AT:AT)/SUMIF(B:B,B4,AS:AS),4)</f>
        <v>0.0354</v>
      </c>
      <c r="AY4" s="42" t="n">
        <f aca="false">IF(SUMIF(B:B,B4,AS:AS)&lt;=0,0,AX4)</f>
        <v>0.0354</v>
      </c>
      <c r="AZ4" s="15" t="n">
        <f aca="false">ROUND(SUMIF(B:B,B4,AV:AV)/SUMIF(B:B,B4,AS:AS),2)</f>
        <v>0.78</v>
      </c>
      <c r="BA4" s="0" t="n">
        <f aca="false">ROUND(SUMIF(B:B,B4,AW:AW)/SUMIF(B:B,B4,AS:AS),0)/100</f>
        <v>0.7</v>
      </c>
      <c r="BB4" s="0" t="n">
        <f aca="false">IF(B4&lt;207,IF(NOT(B4=B3),IF(N4&gt;25,(J4-I4)/100,0),IF(BB3&gt;0,IF(N4&gt;25,(J4-I4)/100,0),0)),0)</f>
        <v>0</v>
      </c>
      <c r="BC4" s="0" t="n">
        <f aca="false">SUMIF(B:B,B4,BB:BB)</f>
        <v>0.3</v>
      </c>
    </row>
    <row r="5" customFormat="false" ht="12.8" hidden="false" customHeight="false" outlineLevel="0" collapsed="false">
      <c r="A5" s="14" t="n">
        <v>1001</v>
      </c>
      <c r="B5" s="41" t="n">
        <v>101</v>
      </c>
      <c r="C5" s="15" t="n">
        <v>18</v>
      </c>
      <c r="D5" s="16" t="n">
        <v>1050</v>
      </c>
      <c r="E5" s="16" t="s">
        <v>17</v>
      </c>
      <c r="F5" s="16" t="s">
        <v>700</v>
      </c>
      <c r="G5" s="16" t="n">
        <v>4</v>
      </c>
      <c r="H5" s="16" t="s">
        <v>706</v>
      </c>
      <c r="I5" s="16" t="n">
        <v>50</v>
      </c>
      <c r="J5" s="16" t="n">
        <v>120</v>
      </c>
      <c r="K5" s="17" t="n">
        <v>80</v>
      </c>
      <c r="L5" s="18" t="n">
        <v>40</v>
      </c>
      <c r="M5" s="18" t="n">
        <v>90</v>
      </c>
      <c r="N5" s="19" t="n">
        <v>18</v>
      </c>
      <c r="O5" s="16" t="n">
        <v>6</v>
      </c>
      <c r="P5" s="16" t="n">
        <v>30</v>
      </c>
      <c r="Q5" s="20" t="n">
        <f aca="false">R5-N5</f>
        <v>57</v>
      </c>
      <c r="R5" s="21" t="n">
        <v>75</v>
      </c>
      <c r="S5" s="16" t="n">
        <v>45</v>
      </c>
      <c r="T5" s="16" t="n">
        <v>85</v>
      </c>
      <c r="U5" s="16" t="n">
        <v>125</v>
      </c>
      <c r="V5" s="16" t="n">
        <v>110</v>
      </c>
      <c r="W5" s="16" t="n">
        <v>140</v>
      </c>
      <c r="X5" s="22" t="n">
        <v>5.1</v>
      </c>
      <c r="Y5" s="18" t="n">
        <v>4.7</v>
      </c>
      <c r="Z5" s="18" t="n">
        <v>5.5</v>
      </c>
      <c r="AA5" s="23" t="n">
        <v>0</v>
      </c>
      <c r="AB5" s="15" t="n">
        <v>0.226</v>
      </c>
      <c r="AC5" s="15" t="n">
        <v>130</v>
      </c>
      <c r="AD5" s="16" t="n">
        <v>0</v>
      </c>
      <c r="AE5" s="16" t="s">
        <v>704</v>
      </c>
      <c r="AF5" s="15" t="n">
        <f aca="false">VLOOKUP($AE5,STARING_REEKSEN!$A:$J,3,0)</f>
        <v>0.01</v>
      </c>
      <c r="AG5" s="15" t="n">
        <f aca="false">VLOOKUP($AE5,STARING_REEKSEN!$A:$J,4,0)</f>
        <v>0.849</v>
      </c>
      <c r="AH5" s="15" t="n">
        <f aca="false">VLOOKUP($AE5,STARING_REEKSEN!$A:$J,5,0)*100</f>
        <v>1.19</v>
      </c>
      <c r="AI5" s="15" t="n">
        <f aca="false">VLOOKUP($AE5,STARING_REEKSEN!$A:$J,6,0)</f>
        <v>1.272</v>
      </c>
      <c r="AJ5" s="15" t="n">
        <f aca="false">VLOOKUP($AE5,STARING_REEKSEN!$A:$J,7,0)/100</f>
        <v>0.034</v>
      </c>
      <c r="AK5" s="24" t="n">
        <f aca="false">VLOOKUP($AE5,STARING_REEKSEN!$A:$J,8,0)</f>
        <v>-1.249</v>
      </c>
      <c r="AL5" s="15" t="n">
        <f aca="false">1-(1/AI5)</f>
        <v>0.213836477987421</v>
      </c>
      <c r="AM5" s="0" t="n">
        <f aca="false">(I5)/100</f>
        <v>0.5</v>
      </c>
      <c r="AN5" s="25" t="n">
        <f aca="false">1+POWER(AH5*AM5,AI5)</f>
        <v>1.51663708872162</v>
      </c>
      <c r="AO5" s="25" t="n">
        <f aca="false">POWER(AH5*AM5,AI5-1)</f>
        <v>0.868297628103563</v>
      </c>
      <c r="AP5" s="25" t="n">
        <f aca="false">POWER(POWER(AN5,AL5)-AO5,2)</f>
        <v>0.0505578427669764</v>
      </c>
      <c r="AQ5" s="25" t="n">
        <f aca="false">POWER(AN5,AL5*(AK5+2))</f>
        <v>1.06917305165961</v>
      </c>
      <c r="AR5" s="26" t="n">
        <f aca="false">AJ5</f>
        <v>0.034</v>
      </c>
      <c r="AS5" s="15" t="n">
        <f aca="false">(J5-I5)/100</f>
        <v>0.7</v>
      </c>
      <c r="AT5" s="15" t="n">
        <f aca="false">AR5*AS5</f>
        <v>0.0238</v>
      </c>
      <c r="AU5" s="15" t="n">
        <f aca="false">AF5+(AG5-AF5)/POWER(AN5,AL5)</f>
        <v>0.77750791185747</v>
      </c>
      <c r="AV5" s="15" t="n">
        <f aca="false">AU5*AS5</f>
        <v>0.544255538300229</v>
      </c>
      <c r="AW5" s="15" t="n">
        <f aca="false">K5*AS5</f>
        <v>56</v>
      </c>
      <c r="AX5" s="42" t="n">
        <f aca="false">ROUND(SUMIF(B:B,B5,AT:AT)/SUMIF(B:B,B5,AS:AS),4)</f>
        <v>0.0354</v>
      </c>
      <c r="AY5" s="42" t="n">
        <f aca="false">IF(SUMIF(B:B,B5,AS:AS)&lt;=0,0,AX5)</f>
        <v>0.0354</v>
      </c>
      <c r="AZ5" s="15" t="n">
        <f aca="false">ROUND(SUMIF(B:B,B5,AV:AV)/SUMIF(B:B,B5,AS:AS),2)</f>
        <v>0.78</v>
      </c>
      <c r="BA5" s="0" t="n">
        <f aca="false">ROUND(SUMIF(B:B,B5,AW:AW)/SUMIF(B:B,B5,AS:AS),0)/100</f>
        <v>0.7</v>
      </c>
      <c r="BB5" s="0" t="n">
        <f aca="false">IF(B5&lt;207,IF(NOT(B5=B4),IF(N5&gt;25,(J5-I5)/100,0),IF(BB4&gt;0,IF(N5&gt;25,(J5-I5)/100,0),0)),0)</f>
        <v>0</v>
      </c>
      <c r="BC5" s="0" t="n">
        <f aca="false">SUMIF(B:B,B5,BB:BB)</f>
        <v>0.3</v>
      </c>
    </row>
    <row r="6" customFormat="false" ht="12.8" hidden="false" customHeight="false" outlineLevel="0" collapsed="false">
      <c r="A6" s="14" t="n">
        <v>1017</v>
      </c>
      <c r="B6" s="41" t="n">
        <v>102</v>
      </c>
      <c r="C6" s="15" t="n">
        <v>53</v>
      </c>
      <c r="D6" s="16" t="n">
        <v>1070</v>
      </c>
      <c r="E6" s="16" t="s">
        <v>39</v>
      </c>
      <c r="F6" s="16" t="s">
        <v>700</v>
      </c>
      <c r="G6" s="16" t="n">
        <v>1</v>
      </c>
      <c r="H6" s="16" t="s">
        <v>701</v>
      </c>
      <c r="I6" s="16" t="n">
        <v>0</v>
      </c>
      <c r="J6" s="16" t="n">
        <v>20</v>
      </c>
      <c r="K6" s="17" t="n">
        <v>35</v>
      </c>
      <c r="L6" s="18" t="n">
        <v>25</v>
      </c>
      <c r="M6" s="18" t="n">
        <v>50</v>
      </c>
      <c r="N6" s="19" t="n">
        <v>25</v>
      </c>
      <c r="O6" s="16" t="n">
        <v>15</v>
      </c>
      <c r="P6" s="16" t="n">
        <v>50</v>
      </c>
      <c r="Q6" s="20" t="n">
        <f aca="false">R6-N6</f>
        <v>45</v>
      </c>
      <c r="R6" s="21" t="n">
        <v>70</v>
      </c>
      <c r="S6" s="16" t="n">
        <v>50</v>
      </c>
      <c r="T6" s="16" t="n">
        <v>90</v>
      </c>
      <c r="U6" s="16" t="n">
        <v>150</v>
      </c>
      <c r="V6" s="16" t="n">
        <v>130</v>
      </c>
      <c r="W6" s="16" t="n">
        <v>180</v>
      </c>
      <c r="X6" s="22" t="n">
        <v>5</v>
      </c>
      <c r="Y6" s="18" t="n">
        <v>4.5</v>
      </c>
      <c r="Z6" s="18" t="n">
        <v>5.5</v>
      </c>
      <c r="AA6" s="23" t="n">
        <v>0</v>
      </c>
      <c r="AB6" s="15" t="n">
        <v>0.477</v>
      </c>
      <c r="AC6" s="15" t="n">
        <v>110</v>
      </c>
      <c r="AD6" s="16" t="n">
        <v>1</v>
      </c>
      <c r="AE6" s="16" t="s">
        <v>702</v>
      </c>
      <c r="AF6" s="15" t="n">
        <f aca="false">VLOOKUP($AE6,STARING_REEKSEN!$A:$J,3,0)</f>
        <v>0</v>
      </c>
      <c r="AG6" s="15" t="n">
        <f aca="false">VLOOKUP($AE6,STARING_REEKSEN!$A:$J,4,0)</f>
        <v>0.719</v>
      </c>
      <c r="AH6" s="15" t="n">
        <f aca="false">VLOOKUP($AE6,STARING_REEKSEN!$A:$J,5,0)*100</f>
        <v>1.91</v>
      </c>
      <c r="AI6" s="15" t="n">
        <f aca="false">VLOOKUP($AE6,STARING_REEKSEN!$A:$J,6,0)</f>
        <v>1.137</v>
      </c>
      <c r="AJ6" s="15" t="n">
        <f aca="false">VLOOKUP($AE6,STARING_REEKSEN!$A:$J,7,0)/100</f>
        <v>0.0448</v>
      </c>
      <c r="AK6" s="24" t="n">
        <f aca="false">VLOOKUP($AE6,STARING_REEKSEN!$A:$J,8,0)</f>
        <v>0</v>
      </c>
      <c r="AL6" s="15" t="n">
        <f aca="false">1-(1/AI6)</f>
        <v>0.120492524186456</v>
      </c>
      <c r="AM6" s="0" t="n">
        <f aca="false">(I6)/100</f>
        <v>0</v>
      </c>
      <c r="AN6" s="25" t="n">
        <f aca="false">1+POWER(AH6*AM6,AI6)</f>
        <v>1</v>
      </c>
      <c r="AO6" s="25" t="n">
        <f aca="false">POWER(AH6*AM6,AI6-1)</f>
        <v>0</v>
      </c>
      <c r="AP6" s="25" t="n">
        <f aca="false">POWER(POWER(AN6,AL6)-AO6,2)</f>
        <v>1</v>
      </c>
      <c r="AQ6" s="25" t="n">
        <f aca="false">POWER(AN6,AL6*(AK6+2))</f>
        <v>1</v>
      </c>
      <c r="AR6" s="26" t="n">
        <f aca="false">AJ6</f>
        <v>0.0448</v>
      </c>
      <c r="AS6" s="15" t="n">
        <f aca="false">(J6-I6)/100</f>
        <v>0.2</v>
      </c>
      <c r="AT6" s="15" t="n">
        <f aca="false">AR6*AS6</f>
        <v>0.00896</v>
      </c>
      <c r="AU6" s="15" t="n">
        <f aca="false">AF6+(AG6-AF6)/POWER(AN6,AL6)</f>
        <v>0.719</v>
      </c>
      <c r="AV6" s="15" t="n">
        <f aca="false">AU6*AS6</f>
        <v>0.1438</v>
      </c>
      <c r="AW6" s="15" t="n">
        <f aca="false">K6*AS6</f>
        <v>7</v>
      </c>
      <c r="AX6" s="42" t="n">
        <f aca="false">ROUND(SUMIF(B:B,B6,AT:AT)/SUMIF(B:B,B6,AS:AS),4)</f>
        <v>0.1223</v>
      </c>
      <c r="AY6" s="42" t="n">
        <f aca="false">IF(SUMIF(B:B,B6,AS:AS)&lt;=0,0,AX6)</f>
        <v>0.1223</v>
      </c>
      <c r="AZ6" s="15" t="n">
        <f aca="false">ROUND(SUMIF(B:B,B6,AV:AV)/SUMIF(B:B,B6,AS:AS),2)</f>
        <v>0.65</v>
      </c>
      <c r="BA6" s="0" t="n">
        <f aca="false">ROUND(SUMIF(B:B,B6,AW:AW)/SUMIF(B:B,B6,AS:AS),0)/100</f>
        <v>0.46</v>
      </c>
      <c r="BB6" s="0" t="n">
        <f aca="false">IF(B6&lt;207,IF(NOT(B6=B5),IF(N6&gt;25,(J6-I6)/100,0),IF(BB5&gt;0,IF(N6&gt;25,(J6-I6)/100,0),0)),0)</f>
        <v>0</v>
      </c>
      <c r="BC6" s="0" t="n">
        <f aca="false">SUMIF(B:B,B6,BB:BB)</f>
        <v>0</v>
      </c>
    </row>
    <row r="7" customFormat="false" ht="12.8" hidden="false" customHeight="false" outlineLevel="0" collapsed="false">
      <c r="A7" s="14" t="n">
        <v>1017</v>
      </c>
      <c r="B7" s="41" t="n">
        <v>102</v>
      </c>
      <c r="C7" s="15" t="n">
        <v>53</v>
      </c>
      <c r="D7" s="16" t="n">
        <v>1070</v>
      </c>
      <c r="E7" s="16" t="s">
        <v>39</v>
      </c>
      <c r="F7" s="16" t="s">
        <v>700</v>
      </c>
      <c r="G7" s="16" t="n">
        <v>2</v>
      </c>
      <c r="H7" s="16" t="s">
        <v>705</v>
      </c>
      <c r="I7" s="16" t="n">
        <v>20</v>
      </c>
      <c r="J7" s="16" t="n">
        <v>40</v>
      </c>
      <c r="K7" s="17" t="n">
        <v>70</v>
      </c>
      <c r="L7" s="18" t="n">
        <v>30</v>
      </c>
      <c r="M7" s="18" t="n">
        <v>80</v>
      </c>
      <c r="N7" s="19" t="n">
        <v>18</v>
      </c>
      <c r="O7" s="16" t="n">
        <v>6</v>
      </c>
      <c r="P7" s="16" t="n">
        <v>30</v>
      </c>
      <c r="Q7" s="20" t="n">
        <f aca="false">R7-N7</f>
        <v>57</v>
      </c>
      <c r="R7" s="21" t="n">
        <v>75</v>
      </c>
      <c r="S7" s="16" t="n">
        <v>45</v>
      </c>
      <c r="T7" s="16" t="n">
        <v>85</v>
      </c>
      <c r="U7" s="16" t="n">
        <v>125</v>
      </c>
      <c r="V7" s="16" t="n">
        <v>110</v>
      </c>
      <c r="W7" s="16" t="n">
        <v>140</v>
      </c>
      <c r="X7" s="22" t="n">
        <v>5.1</v>
      </c>
      <c r="Y7" s="18" t="n">
        <v>4.7</v>
      </c>
      <c r="Z7" s="18" t="n">
        <v>5.5</v>
      </c>
      <c r="AA7" s="23" t="n">
        <v>0</v>
      </c>
      <c r="AB7" s="15" t="n">
        <v>0.238</v>
      </c>
      <c r="AC7" s="15" t="n">
        <v>110</v>
      </c>
      <c r="AD7" s="16" t="n">
        <v>0</v>
      </c>
      <c r="AE7" s="16" t="s">
        <v>704</v>
      </c>
      <c r="AF7" s="15" t="n">
        <f aca="false">VLOOKUP($AE7,STARING_REEKSEN!$A:$J,3,0)</f>
        <v>0.01</v>
      </c>
      <c r="AG7" s="15" t="n">
        <f aca="false">VLOOKUP($AE7,STARING_REEKSEN!$A:$J,4,0)</f>
        <v>0.849</v>
      </c>
      <c r="AH7" s="15" t="n">
        <f aca="false">VLOOKUP($AE7,STARING_REEKSEN!$A:$J,5,0)*100</f>
        <v>1.19</v>
      </c>
      <c r="AI7" s="15" t="n">
        <f aca="false">VLOOKUP($AE7,STARING_REEKSEN!$A:$J,6,0)</f>
        <v>1.272</v>
      </c>
      <c r="AJ7" s="15" t="n">
        <f aca="false">VLOOKUP($AE7,STARING_REEKSEN!$A:$J,7,0)/100</f>
        <v>0.034</v>
      </c>
      <c r="AK7" s="24" t="n">
        <f aca="false">VLOOKUP($AE7,STARING_REEKSEN!$A:$J,8,0)</f>
        <v>-1.249</v>
      </c>
      <c r="AL7" s="15" t="n">
        <f aca="false">1-(1/AI7)</f>
        <v>0.213836477987421</v>
      </c>
      <c r="AM7" s="0" t="n">
        <f aca="false">(I7)/100</f>
        <v>0.2</v>
      </c>
      <c r="AN7" s="25" t="n">
        <f aca="false">1+POWER(AH7*AM7,AI7)</f>
        <v>1.16106674769522</v>
      </c>
      <c r="AO7" s="25" t="n">
        <f aca="false">POWER(AH7*AM7,AI7-1)</f>
        <v>0.676751040736204</v>
      </c>
      <c r="AP7" s="25" t="n">
        <f aca="false">POWER(POWER(AN7,AL7)-AO7,2)</f>
        <v>0.126521417961963</v>
      </c>
      <c r="AQ7" s="25" t="n">
        <f aca="false">POWER(AN7,AL7*(AK7+2))</f>
        <v>1.02427245380681</v>
      </c>
      <c r="AR7" s="26" t="n">
        <f aca="false">AJ7</f>
        <v>0.034</v>
      </c>
      <c r="AS7" s="15" t="n">
        <f aca="false">(J7-I7)/100</f>
        <v>0.2</v>
      </c>
      <c r="AT7" s="15" t="n">
        <f aca="false">AR7*AS7</f>
        <v>0.0068</v>
      </c>
      <c r="AU7" s="15" t="n">
        <f aca="false">AF7+(AG7-AF7)/POWER(AN7,AL7)</f>
        <v>0.822630518528819</v>
      </c>
      <c r="AV7" s="15" t="n">
        <f aca="false">AU7*AS7</f>
        <v>0.164526103705764</v>
      </c>
      <c r="AW7" s="15" t="n">
        <f aca="false">K7*AS7</f>
        <v>14</v>
      </c>
      <c r="AX7" s="42" t="n">
        <f aca="false">ROUND(SUMIF(B:B,B7,AT:AT)/SUMIF(B:B,B7,AS:AS),4)</f>
        <v>0.1223</v>
      </c>
      <c r="AY7" s="42" t="n">
        <f aca="false">IF(SUMIF(B:B,B7,AS:AS)&lt;=0,0,AX7)</f>
        <v>0.1223</v>
      </c>
      <c r="AZ7" s="15" t="n">
        <f aca="false">ROUND(SUMIF(B:B,B7,AV:AV)/SUMIF(B:B,B7,AS:AS),2)</f>
        <v>0.65</v>
      </c>
      <c r="BA7" s="0" t="n">
        <f aca="false">ROUND(SUMIF(B:B,B7,AW:AW)/SUMIF(B:B,B7,AS:AS),0)/100</f>
        <v>0.46</v>
      </c>
      <c r="BB7" s="0" t="n">
        <f aca="false">IF(B7&lt;207,IF(NOT(B7=B6),IF(N7&gt;25,(J7-I7)/100,0),IF(BB6&gt;0,IF(N7&gt;25,(J7-I7)/100,0),0)),0)</f>
        <v>0</v>
      </c>
      <c r="BC7" s="0" t="n">
        <f aca="false">SUMIF(B:B,B7,BB:BB)</f>
        <v>0</v>
      </c>
    </row>
    <row r="8" customFormat="false" ht="12.8" hidden="false" customHeight="false" outlineLevel="0" collapsed="false">
      <c r="A8" s="14" t="n">
        <v>1017</v>
      </c>
      <c r="B8" s="41" t="n">
        <v>102</v>
      </c>
      <c r="C8" s="15" t="n">
        <v>53</v>
      </c>
      <c r="D8" s="16" t="n">
        <v>1070</v>
      </c>
      <c r="E8" s="16" t="s">
        <v>39</v>
      </c>
      <c r="F8" s="16" t="s">
        <v>700</v>
      </c>
      <c r="G8" s="16" t="n">
        <v>3</v>
      </c>
      <c r="H8" s="16" t="s">
        <v>706</v>
      </c>
      <c r="I8" s="16" t="n">
        <v>40</v>
      </c>
      <c r="J8" s="16" t="n">
        <v>80</v>
      </c>
      <c r="K8" s="17" t="n">
        <v>75</v>
      </c>
      <c r="L8" s="18" t="n">
        <v>40</v>
      </c>
      <c r="M8" s="18" t="n">
        <v>90</v>
      </c>
      <c r="N8" s="19" t="n">
        <v>18</v>
      </c>
      <c r="O8" s="16" t="n">
        <v>6</v>
      </c>
      <c r="P8" s="16" t="n">
        <v>30</v>
      </c>
      <c r="Q8" s="20" t="n">
        <f aca="false">R8-N8</f>
        <v>57</v>
      </c>
      <c r="R8" s="21" t="n">
        <v>75</v>
      </c>
      <c r="S8" s="16" t="n">
        <v>45</v>
      </c>
      <c r="T8" s="16" t="n">
        <v>85</v>
      </c>
      <c r="U8" s="16" t="n">
        <v>125</v>
      </c>
      <c r="V8" s="16" t="n">
        <v>110</v>
      </c>
      <c r="W8" s="16" t="n">
        <v>140</v>
      </c>
      <c r="X8" s="22" t="n">
        <v>5.1</v>
      </c>
      <c r="Y8" s="18" t="n">
        <v>4.7</v>
      </c>
      <c r="Z8" s="18" t="n">
        <v>5.5</v>
      </c>
      <c r="AA8" s="23" t="n">
        <v>0</v>
      </c>
      <c r="AB8" s="15" t="n">
        <v>0.232</v>
      </c>
      <c r="AC8" s="15" t="n">
        <v>130</v>
      </c>
      <c r="AD8" s="16" t="n">
        <v>0</v>
      </c>
      <c r="AE8" s="16" t="s">
        <v>704</v>
      </c>
      <c r="AF8" s="15" t="n">
        <f aca="false">VLOOKUP($AE8,STARING_REEKSEN!$A:$J,3,0)</f>
        <v>0.01</v>
      </c>
      <c r="AG8" s="15" t="n">
        <f aca="false">VLOOKUP($AE8,STARING_REEKSEN!$A:$J,4,0)</f>
        <v>0.849</v>
      </c>
      <c r="AH8" s="15" t="n">
        <f aca="false">VLOOKUP($AE8,STARING_REEKSEN!$A:$J,5,0)*100</f>
        <v>1.19</v>
      </c>
      <c r="AI8" s="15" t="n">
        <f aca="false">VLOOKUP($AE8,STARING_REEKSEN!$A:$J,6,0)</f>
        <v>1.272</v>
      </c>
      <c r="AJ8" s="15" t="n">
        <f aca="false">VLOOKUP($AE8,STARING_REEKSEN!$A:$J,7,0)/100</f>
        <v>0.034</v>
      </c>
      <c r="AK8" s="24" t="n">
        <f aca="false">VLOOKUP($AE8,STARING_REEKSEN!$A:$J,8,0)</f>
        <v>-1.249</v>
      </c>
      <c r="AL8" s="15" t="n">
        <f aca="false">1-(1/AI8)</f>
        <v>0.213836477987421</v>
      </c>
      <c r="AM8" s="0" t="n">
        <f aca="false">(I8)/100</f>
        <v>0.4</v>
      </c>
      <c r="AN8" s="25" t="n">
        <f aca="false">1+POWER(AH8*AM8,AI8)</f>
        <v>1.38896994355165</v>
      </c>
      <c r="AO8" s="25" t="n">
        <f aca="false">POWER(AH8*AM8,AI8-1)</f>
        <v>0.817163746957253</v>
      </c>
      <c r="AP8" s="25" t="n">
        <f aca="false">POWER(POWER(AN8,AL8)-AO8,2)</f>
        <v>0.0653425326330917</v>
      </c>
      <c r="AQ8" s="25" t="n">
        <f aca="false">POWER(AN8,AL8*(AK8+2))</f>
        <v>1.05418107406832</v>
      </c>
      <c r="AR8" s="26" t="n">
        <f aca="false">AJ8</f>
        <v>0.034</v>
      </c>
      <c r="AS8" s="15" t="n">
        <f aca="false">(J8-I8)/100</f>
        <v>0.4</v>
      </c>
      <c r="AT8" s="15" t="n">
        <f aca="false">AR8*AS8</f>
        <v>0.0136</v>
      </c>
      <c r="AU8" s="15" t="n">
        <f aca="false">AF8+(AG8-AF8)/POWER(AN8,AL8)</f>
        <v>0.792076119080727</v>
      </c>
      <c r="AV8" s="15" t="n">
        <f aca="false">AU8*AS8</f>
        <v>0.316830447632291</v>
      </c>
      <c r="AW8" s="15" t="n">
        <f aca="false">K8*AS8</f>
        <v>30</v>
      </c>
      <c r="AX8" s="42" t="n">
        <f aca="false">ROUND(SUMIF(B:B,B8,AT:AT)/SUMIF(B:B,B8,AS:AS),4)</f>
        <v>0.1223</v>
      </c>
      <c r="AY8" s="42" t="n">
        <f aca="false">IF(SUMIF(B:B,B8,AS:AS)&lt;=0,0,AX8)</f>
        <v>0.1223</v>
      </c>
      <c r="AZ8" s="15" t="n">
        <f aca="false">ROUND(SUMIF(B:B,B8,AV:AV)/SUMIF(B:B,B8,AS:AS),2)</f>
        <v>0.65</v>
      </c>
      <c r="BA8" s="0" t="n">
        <f aca="false">ROUND(SUMIF(B:B,B8,AW:AW)/SUMIF(B:B,B8,AS:AS),0)/100</f>
        <v>0.46</v>
      </c>
      <c r="BB8" s="0" t="n">
        <f aca="false">IF(B8&lt;207,IF(NOT(B8=B7),IF(N8&gt;25,(J8-I8)/100,0),IF(BB7&gt;0,IF(N8&gt;25,(J8-I8)/100,0),0)),0)</f>
        <v>0</v>
      </c>
      <c r="BC8" s="0" t="n">
        <f aca="false">SUMIF(B:B,B8,BB:BB)</f>
        <v>0</v>
      </c>
    </row>
    <row r="9" customFormat="false" ht="12.8" hidden="false" customHeight="false" outlineLevel="0" collapsed="false">
      <c r="A9" s="14" t="n">
        <v>1017</v>
      </c>
      <c r="B9" s="41" t="n">
        <v>102</v>
      </c>
      <c r="C9" s="15" t="n">
        <v>53</v>
      </c>
      <c r="D9" s="16" t="n">
        <v>1070</v>
      </c>
      <c r="E9" s="16" t="s">
        <v>39</v>
      </c>
      <c r="F9" s="16" t="s">
        <v>700</v>
      </c>
      <c r="G9" s="16" t="n">
        <v>4</v>
      </c>
      <c r="H9" s="16" t="s">
        <v>707</v>
      </c>
      <c r="I9" s="16" t="n">
        <v>80</v>
      </c>
      <c r="J9" s="16" t="n">
        <v>100</v>
      </c>
      <c r="K9" s="17" t="n">
        <v>20</v>
      </c>
      <c r="L9" s="18" t="n">
        <v>10</v>
      </c>
      <c r="M9" s="18" t="n">
        <v>50</v>
      </c>
      <c r="N9" s="19" t="n">
        <v>8</v>
      </c>
      <c r="O9" s="16" t="n">
        <v>4</v>
      </c>
      <c r="P9" s="16" t="n">
        <v>12</v>
      </c>
      <c r="Q9" s="20" t="n">
        <f aca="false">R9-N9</f>
        <v>27</v>
      </c>
      <c r="R9" s="21" t="n">
        <v>35</v>
      </c>
      <c r="S9" s="16" t="n">
        <v>15</v>
      </c>
      <c r="T9" s="16" t="n">
        <v>50</v>
      </c>
      <c r="U9" s="16" t="n">
        <v>140</v>
      </c>
      <c r="V9" s="16" t="n">
        <v>130</v>
      </c>
      <c r="W9" s="16" t="n">
        <v>160</v>
      </c>
      <c r="X9" s="22" t="n">
        <v>5.1</v>
      </c>
      <c r="Y9" s="18" t="n">
        <v>4.7</v>
      </c>
      <c r="Z9" s="18" t="n">
        <v>5.5</v>
      </c>
      <c r="AA9" s="23" t="n">
        <v>0</v>
      </c>
      <c r="AB9" s="15" t="n">
        <v>0.252</v>
      </c>
      <c r="AC9" s="15" t="n">
        <v>410</v>
      </c>
      <c r="AD9" s="16" t="n">
        <v>0</v>
      </c>
      <c r="AE9" s="16" t="s">
        <v>708</v>
      </c>
      <c r="AF9" s="15" t="n">
        <f aca="false">VLOOKUP($AE9,STARING_REEKSEN!$A:$J,3,0)</f>
        <v>0.01</v>
      </c>
      <c r="AG9" s="15" t="n">
        <f aca="false">VLOOKUP($AE9,STARING_REEKSEN!$A:$J,4,0)</f>
        <v>0.58</v>
      </c>
      <c r="AH9" s="15" t="n">
        <f aca="false">VLOOKUP($AE9,STARING_REEKSEN!$A:$J,5,0)*100</f>
        <v>1.27</v>
      </c>
      <c r="AI9" s="15" t="n">
        <f aca="false">VLOOKUP($AE9,STARING_REEKSEN!$A:$J,6,0)</f>
        <v>1.316</v>
      </c>
      <c r="AJ9" s="15" t="n">
        <f aca="false">VLOOKUP($AE9,STARING_REEKSEN!$A:$J,7,0)/100</f>
        <v>0.3595</v>
      </c>
      <c r="AK9" s="24" t="n">
        <f aca="false">VLOOKUP($AE9,STARING_REEKSEN!$A:$J,8,0)</f>
        <v>-0.786</v>
      </c>
      <c r="AL9" s="15" t="n">
        <f aca="false">1-(1/AI9)</f>
        <v>0.240121580547112</v>
      </c>
      <c r="AM9" s="0" t="n">
        <f aca="false">(I9)/100</f>
        <v>0.8</v>
      </c>
      <c r="AN9" s="25" t="n">
        <f aca="false">1+POWER(AH9*AM9,AI9)</f>
        <v>2.02110903668342</v>
      </c>
      <c r="AO9" s="25" t="n">
        <f aca="false">POWER(AH9*AM9,AI9-1)</f>
        <v>1.00502857941281</v>
      </c>
      <c r="AP9" s="25" t="n">
        <f aca="false">POWER(POWER(AN9,AL9)-AO9,2)</f>
        <v>0.0320571136035326</v>
      </c>
      <c r="AQ9" s="25" t="n">
        <f aca="false">POWER(AN9,AL9*(AK9+2))</f>
        <v>1.2276702519513</v>
      </c>
      <c r="AR9" s="26" t="n">
        <f aca="false">AJ9</f>
        <v>0.3595</v>
      </c>
      <c r="AS9" s="15" t="n">
        <f aca="false">(J9-I9)/100</f>
        <v>0.2</v>
      </c>
      <c r="AT9" s="15" t="n">
        <f aca="false">AR9*AS9</f>
        <v>0.0719</v>
      </c>
      <c r="AU9" s="15" t="n">
        <f aca="false">AF9+(AG9-AF9)/POWER(AN9,AL9)</f>
        <v>0.491389001315785</v>
      </c>
      <c r="AV9" s="15" t="n">
        <f aca="false">AU9*AS9</f>
        <v>0.098277800263157</v>
      </c>
      <c r="AW9" s="15" t="n">
        <f aca="false">K9*AS9</f>
        <v>4</v>
      </c>
      <c r="AX9" s="42" t="n">
        <f aca="false">ROUND(SUMIF(B:B,B9,AT:AT)/SUMIF(B:B,B9,AS:AS),4)</f>
        <v>0.1223</v>
      </c>
      <c r="AY9" s="42" t="n">
        <f aca="false">IF(SUMIF(B:B,B9,AS:AS)&lt;=0,0,AX9)</f>
        <v>0.1223</v>
      </c>
      <c r="AZ9" s="15" t="n">
        <f aca="false">ROUND(SUMIF(B:B,B9,AV:AV)/SUMIF(B:B,B9,AS:AS),2)</f>
        <v>0.65</v>
      </c>
      <c r="BA9" s="0" t="n">
        <f aca="false">ROUND(SUMIF(B:B,B9,AW:AW)/SUMIF(B:B,B9,AS:AS),0)/100</f>
        <v>0.46</v>
      </c>
      <c r="BB9" s="0" t="n">
        <f aca="false">IF(B9&lt;207,IF(NOT(B9=B8),IF(N9&gt;25,(J9-I9)/100,0),IF(BB8&gt;0,IF(N9&gt;25,(J9-I9)/100,0),0)),0)</f>
        <v>0</v>
      </c>
      <c r="BC9" s="0" t="n">
        <f aca="false">SUMIF(B:B,B9,BB:BB)</f>
        <v>0</v>
      </c>
    </row>
    <row r="10" customFormat="false" ht="12.8" hidden="false" customHeight="false" outlineLevel="0" collapsed="false">
      <c r="A10" s="14" t="n">
        <v>1017</v>
      </c>
      <c r="B10" s="41" t="n">
        <v>102</v>
      </c>
      <c r="C10" s="15" t="n">
        <v>53</v>
      </c>
      <c r="D10" s="16" t="n">
        <v>1070</v>
      </c>
      <c r="E10" s="16" t="s">
        <v>39</v>
      </c>
      <c r="F10" s="16" t="s">
        <v>700</v>
      </c>
      <c r="G10" s="16" t="n">
        <v>5</v>
      </c>
      <c r="H10" s="16" t="s">
        <v>709</v>
      </c>
      <c r="I10" s="16" t="n">
        <v>100</v>
      </c>
      <c r="J10" s="16" t="n">
        <v>120</v>
      </c>
      <c r="K10" s="17" t="n">
        <v>2</v>
      </c>
      <c r="L10" s="18" t="n">
        <v>0.5</v>
      </c>
      <c r="M10" s="18" t="n">
        <v>5</v>
      </c>
      <c r="N10" s="19" t="n">
        <v>4</v>
      </c>
      <c r="O10" s="16" t="n">
        <v>2</v>
      </c>
      <c r="P10" s="16" t="n">
        <v>8</v>
      </c>
      <c r="Q10" s="20" t="n">
        <f aca="false">R10-N10</f>
        <v>12</v>
      </c>
      <c r="R10" s="21" t="n">
        <v>16</v>
      </c>
      <c r="S10" s="16" t="n">
        <v>10</v>
      </c>
      <c r="T10" s="16" t="n">
        <v>25</v>
      </c>
      <c r="U10" s="16" t="n">
        <v>160</v>
      </c>
      <c r="V10" s="16" t="n">
        <v>140</v>
      </c>
      <c r="W10" s="16" t="n">
        <v>180</v>
      </c>
      <c r="X10" s="22" t="n">
        <v>5.2</v>
      </c>
      <c r="Y10" s="18" t="n">
        <v>4.7</v>
      </c>
      <c r="Z10" s="18" t="n">
        <v>5.5</v>
      </c>
      <c r="AA10" s="23" t="n">
        <v>0</v>
      </c>
      <c r="AB10" s="15" t="n">
        <v>1.537</v>
      </c>
      <c r="AC10" s="15" t="n">
        <v>410</v>
      </c>
      <c r="AD10" s="16" t="n">
        <v>0</v>
      </c>
      <c r="AE10" s="16" t="s">
        <v>710</v>
      </c>
      <c r="AF10" s="15" t="n">
        <f aca="false">VLOOKUP($AE10,STARING_REEKSEN!$A:$J,3,0)</f>
        <v>0.02</v>
      </c>
      <c r="AG10" s="15" t="n">
        <f aca="false">VLOOKUP($AE10,STARING_REEKSEN!$A:$J,4,0)</f>
        <v>0.387</v>
      </c>
      <c r="AH10" s="15" t="n">
        <f aca="false">VLOOKUP($AE10,STARING_REEKSEN!$A:$J,5,0)*100</f>
        <v>1.61</v>
      </c>
      <c r="AI10" s="15" t="n">
        <f aca="false">VLOOKUP($AE10,STARING_REEKSEN!$A:$J,6,0)</f>
        <v>1.524</v>
      </c>
      <c r="AJ10" s="15" t="n">
        <f aca="false">VLOOKUP($AE10,STARING_REEKSEN!$A:$J,7,0)/100</f>
        <v>0.2276</v>
      </c>
      <c r="AK10" s="24" t="n">
        <f aca="false">VLOOKUP($AE10,STARING_REEKSEN!$A:$J,8,0)</f>
        <v>2.44</v>
      </c>
      <c r="AL10" s="15" t="n">
        <f aca="false">1-(1/AI10)</f>
        <v>0.343832020997375</v>
      </c>
      <c r="AM10" s="0" t="n">
        <f aca="false">(I10)/100</f>
        <v>1</v>
      </c>
      <c r="AN10" s="25" t="n">
        <f aca="false">1+POWER(AH10*AM10,AI10)</f>
        <v>3.06634405502508</v>
      </c>
      <c r="AO10" s="25" t="n">
        <f aca="false">POWER(AH10*AM10,AI10-1)</f>
        <v>1.28344351243794</v>
      </c>
      <c r="AP10" s="25" t="n">
        <f aca="false">POWER(POWER(AN10,AL10)-AO10,2)</f>
        <v>0.0348014373040549</v>
      </c>
      <c r="AQ10" s="25" t="n">
        <f aca="false">POWER(AN10,AL10*(AK10+2))</f>
        <v>5.53200210245411</v>
      </c>
      <c r="AR10" s="26" t="n">
        <f aca="false">AJ10</f>
        <v>0.2276</v>
      </c>
      <c r="AS10" s="15" t="n">
        <f aca="false">(J10-I10)/100</f>
        <v>0.2</v>
      </c>
      <c r="AT10" s="15" t="n">
        <f aca="false">AR10*AS10</f>
        <v>0.04552</v>
      </c>
      <c r="AU10" s="15" t="n">
        <f aca="false">AF10+(AG10-AF10)/POWER(AN10,AL10)</f>
        <v>0.269660722330233</v>
      </c>
      <c r="AV10" s="15" t="n">
        <f aca="false">AU10*AS10</f>
        <v>0.0539321444660466</v>
      </c>
      <c r="AW10" s="15" t="n">
        <f aca="false">K10*AS10</f>
        <v>0.4</v>
      </c>
      <c r="AX10" s="42" t="n">
        <f aca="false">ROUND(SUMIF(B:B,B10,AT:AT)/SUMIF(B:B,B10,AS:AS),4)</f>
        <v>0.1223</v>
      </c>
      <c r="AY10" s="42" t="n">
        <f aca="false">IF(SUMIF(B:B,B10,AS:AS)&lt;=0,0,AX10)</f>
        <v>0.1223</v>
      </c>
      <c r="AZ10" s="15" t="n">
        <f aca="false">ROUND(SUMIF(B:B,B10,AV:AV)/SUMIF(B:B,B10,AS:AS),2)</f>
        <v>0.65</v>
      </c>
      <c r="BA10" s="0" t="n">
        <f aca="false">ROUND(SUMIF(B:B,B10,AW:AW)/SUMIF(B:B,B10,AS:AS),0)/100</f>
        <v>0.46</v>
      </c>
      <c r="BB10" s="0" t="n">
        <f aca="false">IF(B10&lt;207,IF(NOT(B10=B9),IF(N10&gt;25,(J10-I10)/100,0),IF(BB9&gt;0,IF(N10&gt;25,(J10-I10)/100,0),0)),0)</f>
        <v>0</v>
      </c>
      <c r="BC10" s="0" t="n">
        <f aca="false">SUMIF(B:B,B10,BB:BB)</f>
        <v>0</v>
      </c>
    </row>
    <row r="11" customFormat="false" ht="12.8" hidden="false" customHeight="false" outlineLevel="0" collapsed="false">
      <c r="A11" s="14" t="n">
        <v>1002</v>
      </c>
      <c r="B11" s="41" t="n">
        <v>103</v>
      </c>
      <c r="C11" s="15" t="n">
        <v>52</v>
      </c>
      <c r="D11" s="16" t="n">
        <v>1100</v>
      </c>
      <c r="E11" s="16" t="s">
        <v>107</v>
      </c>
      <c r="F11" s="16" t="s">
        <v>700</v>
      </c>
      <c r="G11" s="16" t="n">
        <v>1</v>
      </c>
      <c r="H11" s="16" t="s">
        <v>711</v>
      </c>
      <c r="I11" s="16" t="n">
        <v>0</v>
      </c>
      <c r="J11" s="16" t="n">
        <v>20</v>
      </c>
      <c r="K11" s="17" t="n">
        <v>35</v>
      </c>
      <c r="L11" s="18" t="n">
        <v>25</v>
      </c>
      <c r="M11" s="18" t="n">
        <v>50</v>
      </c>
      <c r="N11" s="19" t="n">
        <v>6</v>
      </c>
      <c r="O11" s="16" t="n">
        <v>4</v>
      </c>
      <c r="P11" s="16" t="n">
        <v>10</v>
      </c>
      <c r="Q11" s="20" t="n">
        <f aca="false">R11-N11</f>
        <v>14</v>
      </c>
      <c r="R11" s="21" t="n">
        <v>20</v>
      </c>
      <c r="S11" s="16" t="n">
        <v>10</v>
      </c>
      <c r="T11" s="16" t="n">
        <v>30</v>
      </c>
      <c r="U11" s="16" t="n">
        <v>150</v>
      </c>
      <c r="V11" s="16" t="n">
        <v>130</v>
      </c>
      <c r="W11" s="16" t="n">
        <v>180</v>
      </c>
      <c r="X11" s="22" t="n">
        <v>4.9</v>
      </c>
      <c r="Y11" s="18" t="n">
        <v>4.5</v>
      </c>
      <c r="Z11" s="18" t="n">
        <v>5.5</v>
      </c>
      <c r="AA11" s="23" t="n">
        <v>0</v>
      </c>
      <c r="AB11" s="15" t="n">
        <v>0.56</v>
      </c>
      <c r="AC11" s="15" t="n">
        <v>110</v>
      </c>
      <c r="AD11" s="16" t="n">
        <v>1</v>
      </c>
      <c r="AE11" s="16" t="s">
        <v>712</v>
      </c>
      <c r="AF11" s="15" t="n">
        <f aca="false">VLOOKUP($AE11,STARING_REEKSEN!$A:$J,3,0)</f>
        <v>0.01</v>
      </c>
      <c r="AG11" s="15" t="n">
        <f aca="false">VLOOKUP($AE11,STARING_REEKSEN!$A:$J,4,0)</f>
        <v>0.786</v>
      </c>
      <c r="AH11" s="15" t="n">
        <f aca="false">VLOOKUP($AE11,STARING_REEKSEN!$A:$J,5,0)*100</f>
        <v>2.11</v>
      </c>
      <c r="AI11" s="15" t="n">
        <f aca="false">VLOOKUP($AE11,STARING_REEKSEN!$A:$J,6,0)</f>
        <v>1.279</v>
      </c>
      <c r="AJ11" s="15" t="n">
        <f aca="false">VLOOKUP($AE11,STARING_REEKSEN!$A:$J,7,0)/100</f>
        <v>0.1236</v>
      </c>
      <c r="AK11" s="24" t="n">
        <f aca="false">VLOOKUP($AE11,STARING_REEKSEN!$A:$J,8,0)</f>
        <v>-1.221</v>
      </c>
      <c r="AL11" s="15" t="n">
        <f aca="false">1-(1/AI11)</f>
        <v>0.218139171227521</v>
      </c>
      <c r="AM11" s="0" t="n">
        <f aca="false">(I11)/100</f>
        <v>0</v>
      </c>
      <c r="AN11" s="25" t="n">
        <f aca="false">1+POWER(AH11*AM11,AI11)</f>
        <v>1</v>
      </c>
      <c r="AO11" s="25" t="n">
        <f aca="false">POWER(AH11*AM11,AI11-1)</f>
        <v>0</v>
      </c>
      <c r="AP11" s="25" t="n">
        <f aca="false">POWER(POWER(AN11,AL11)-AO11,2)</f>
        <v>1</v>
      </c>
      <c r="AQ11" s="25" t="n">
        <f aca="false">POWER(AN11,AL11*(AK11+2))</f>
        <v>1</v>
      </c>
      <c r="AR11" s="26" t="n">
        <f aca="false">AJ11</f>
        <v>0.1236</v>
      </c>
      <c r="AS11" s="15" t="n">
        <f aca="false">(J11-I11)/100</f>
        <v>0.2</v>
      </c>
      <c r="AT11" s="15" t="n">
        <f aca="false">AR11*AS11</f>
        <v>0.02472</v>
      </c>
      <c r="AU11" s="15" t="n">
        <f aca="false">AF11+(AG11-AF11)/POWER(AN11,AL11)</f>
        <v>0.786</v>
      </c>
      <c r="AV11" s="15" t="n">
        <f aca="false">AU11*AS11</f>
        <v>0.1572</v>
      </c>
      <c r="AW11" s="15" t="n">
        <f aca="false">K11*AS11</f>
        <v>7</v>
      </c>
      <c r="AX11" s="42" t="n">
        <f aca="false">ROUND(SUMIF(B:B,B11,AT:AT)/SUMIF(B:B,B11,AS:AS),4)</f>
        <v>0.1296</v>
      </c>
      <c r="AY11" s="42" t="n">
        <f aca="false">IF(SUMIF(B:B,B11,AS:AS)&lt;=0,0,AX11)</f>
        <v>0.1296</v>
      </c>
      <c r="AZ11" s="15" t="n">
        <f aca="false">ROUND(SUMIF(B:B,B11,AV:AV)/SUMIF(B:B,B11,AS:AS),2)</f>
        <v>0.59</v>
      </c>
      <c r="BA11" s="0" t="n">
        <f aca="false">ROUND(SUMIF(B:B,B11,AW:AW)/SUMIF(B:B,B11,AS:AS),0)/100</f>
        <v>0.38</v>
      </c>
      <c r="BB11" s="0" t="n">
        <f aca="false">IF(B11&lt;207,IF(NOT(B11=B10),IF(N11&gt;25,(J11-I11)/100,0),IF(BB10&gt;0,IF(N11&gt;25,(J11-I11)/100,0),0)),0)</f>
        <v>0</v>
      </c>
      <c r="BC11" s="0" t="n">
        <f aca="false">SUMIF(B:B,B11,BB:BB)</f>
        <v>0</v>
      </c>
    </row>
    <row r="12" customFormat="false" ht="12.8" hidden="false" customHeight="false" outlineLevel="0" collapsed="false">
      <c r="A12" s="14" t="n">
        <v>1002</v>
      </c>
      <c r="B12" s="41" t="n">
        <v>103</v>
      </c>
      <c r="C12" s="15" t="n">
        <v>52</v>
      </c>
      <c r="D12" s="16" t="n">
        <v>1100</v>
      </c>
      <c r="E12" s="16" t="s">
        <v>107</v>
      </c>
      <c r="F12" s="16" t="s">
        <v>700</v>
      </c>
      <c r="G12" s="16" t="n">
        <v>2</v>
      </c>
      <c r="H12" s="16" t="s">
        <v>705</v>
      </c>
      <c r="I12" s="16" t="n">
        <v>20</v>
      </c>
      <c r="J12" s="16" t="n">
        <v>50</v>
      </c>
      <c r="K12" s="17" t="n">
        <v>75</v>
      </c>
      <c r="L12" s="18" t="n">
        <v>40</v>
      </c>
      <c r="M12" s="18" t="n">
        <v>85</v>
      </c>
      <c r="N12" s="19" t="n">
        <v>18</v>
      </c>
      <c r="O12" s="16" t="n">
        <v>6</v>
      </c>
      <c r="P12" s="16" t="n">
        <v>30</v>
      </c>
      <c r="Q12" s="20" t="n">
        <f aca="false">R12-N12</f>
        <v>57</v>
      </c>
      <c r="R12" s="21" t="n">
        <v>75</v>
      </c>
      <c r="S12" s="16" t="n">
        <v>45</v>
      </c>
      <c r="T12" s="16" t="n">
        <v>85</v>
      </c>
      <c r="U12" s="16" t="n">
        <v>125</v>
      </c>
      <c r="V12" s="16" t="n">
        <v>110</v>
      </c>
      <c r="W12" s="16" t="n">
        <v>140</v>
      </c>
      <c r="X12" s="22" t="n">
        <v>5.1</v>
      </c>
      <c r="Y12" s="18" t="n">
        <v>4.7</v>
      </c>
      <c r="Z12" s="18" t="n">
        <v>5.5</v>
      </c>
      <c r="AA12" s="23" t="n">
        <v>0</v>
      </c>
      <c r="AB12" s="15" t="n">
        <v>0.232</v>
      </c>
      <c r="AC12" s="15" t="n">
        <v>130</v>
      </c>
      <c r="AD12" s="16" t="n">
        <v>0</v>
      </c>
      <c r="AE12" s="16" t="s">
        <v>704</v>
      </c>
      <c r="AF12" s="15" t="n">
        <f aca="false">VLOOKUP($AE12,STARING_REEKSEN!$A:$J,3,0)</f>
        <v>0.01</v>
      </c>
      <c r="AG12" s="15" t="n">
        <f aca="false">VLOOKUP($AE12,STARING_REEKSEN!$A:$J,4,0)</f>
        <v>0.849</v>
      </c>
      <c r="AH12" s="15" t="n">
        <f aca="false">VLOOKUP($AE12,STARING_REEKSEN!$A:$J,5,0)*100</f>
        <v>1.19</v>
      </c>
      <c r="AI12" s="15" t="n">
        <f aca="false">VLOOKUP($AE12,STARING_REEKSEN!$A:$J,6,0)</f>
        <v>1.272</v>
      </c>
      <c r="AJ12" s="15" t="n">
        <f aca="false">VLOOKUP($AE12,STARING_REEKSEN!$A:$J,7,0)/100</f>
        <v>0.034</v>
      </c>
      <c r="AK12" s="24" t="n">
        <f aca="false">VLOOKUP($AE12,STARING_REEKSEN!$A:$J,8,0)</f>
        <v>-1.249</v>
      </c>
      <c r="AL12" s="15" t="n">
        <f aca="false">1-(1/AI12)</f>
        <v>0.213836477987421</v>
      </c>
      <c r="AM12" s="0" t="n">
        <f aca="false">(I12)/100</f>
        <v>0.2</v>
      </c>
      <c r="AN12" s="25" t="n">
        <f aca="false">1+POWER(AH12*AM12,AI12)</f>
        <v>1.16106674769522</v>
      </c>
      <c r="AO12" s="25" t="n">
        <f aca="false">POWER(AH12*AM12,AI12-1)</f>
        <v>0.676751040736204</v>
      </c>
      <c r="AP12" s="25" t="n">
        <f aca="false">POWER(POWER(AN12,AL12)-AO12,2)</f>
        <v>0.126521417961963</v>
      </c>
      <c r="AQ12" s="25" t="n">
        <f aca="false">POWER(AN12,AL12*(AK12+2))</f>
        <v>1.02427245380681</v>
      </c>
      <c r="AR12" s="26" t="n">
        <f aca="false">AJ12</f>
        <v>0.034</v>
      </c>
      <c r="AS12" s="15" t="n">
        <f aca="false">(J12-I12)/100</f>
        <v>0.3</v>
      </c>
      <c r="AT12" s="15" t="n">
        <f aca="false">AR12*AS12</f>
        <v>0.0102</v>
      </c>
      <c r="AU12" s="15" t="n">
        <f aca="false">AF12+(AG12-AF12)/POWER(AN12,AL12)</f>
        <v>0.822630518528819</v>
      </c>
      <c r="AV12" s="15" t="n">
        <f aca="false">AU12*AS12</f>
        <v>0.246789155558646</v>
      </c>
      <c r="AW12" s="15" t="n">
        <f aca="false">K12*AS12</f>
        <v>22.5</v>
      </c>
      <c r="AX12" s="42" t="n">
        <f aca="false">ROUND(SUMIF(B:B,B12,AT:AT)/SUMIF(B:B,B12,AS:AS),4)</f>
        <v>0.1296</v>
      </c>
      <c r="AY12" s="42" t="n">
        <f aca="false">IF(SUMIF(B:B,B12,AS:AS)&lt;=0,0,AX12)</f>
        <v>0.1296</v>
      </c>
      <c r="AZ12" s="15" t="n">
        <f aca="false">ROUND(SUMIF(B:B,B12,AV:AV)/SUMIF(B:B,B12,AS:AS),2)</f>
        <v>0.59</v>
      </c>
      <c r="BA12" s="0" t="n">
        <f aca="false">ROUND(SUMIF(B:B,B12,AW:AW)/SUMIF(B:B,B12,AS:AS),0)/100</f>
        <v>0.38</v>
      </c>
      <c r="BB12" s="0" t="n">
        <f aca="false">IF(B12&lt;207,IF(NOT(B12=B11),IF(N12&gt;25,(J12-I12)/100,0),IF(BB11&gt;0,IF(N12&gt;25,(J12-I12)/100,0),0)),0)</f>
        <v>0</v>
      </c>
      <c r="BC12" s="0" t="n">
        <f aca="false">SUMIF(B:B,B12,BB:BB)</f>
        <v>0</v>
      </c>
    </row>
    <row r="13" customFormat="false" ht="12.8" hidden="false" customHeight="false" outlineLevel="0" collapsed="false">
      <c r="A13" s="14" t="n">
        <v>1002</v>
      </c>
      <c r="B13" s="41" t="n">
        <v>103</v>
      </c>
      <c r="C13" s="15" t="n">
        <v>52</v>
      </c>
      <c r="D13" s="16" t="n">
        <v>1100</v>
      </c>
      <c r="E13" s="16" t="s">
        <v>107</v>
      </c>
      <c r="F13" s="16" t="s">
        <v>700</v>
      </c>
      <c r="G13" s="16" t="n">
        <v>3</v>
      </c>
      <c r="H13" s="16" t="s">
        <v>706</v>
      </c>
      <c r="I13" s="16" t="n">
        <v>50</v>
      </c>
      <c r="J13" s="16" t="n">
        <v>70</v>
      </c>
      <c r="K13" s="17" t="n">
        <v>80</v>
      </c>
      <c r="L13" s="18" t="n">
        <v>40</v>
      </c>
      <c r="M13" s="18" t="n">
        <v>85</v>
      </c>
      <c r="N13" s="19" t="n">
        <v>18</v>
      </c>
      <c r="O13" s="16" t="n">
        <v>6</v>
      </c>
      <c r="P13" s="16" t="n">
        <v>30</v>
      </c>
      <c r="Q13" s="20" t="n">
        <f aca="false">R13-N13</f>
        <v>57</v>
      </c>
      <c r="R13" s="21" t="n">
        <v>75</v>
      </c>
      <c r="S13" s="16" t="n">
        <v>45</v>
      </c>
      <c r="T13" s="16" t="n">
        <v>85</v>
      </c>
      <c r="U13" s="16" t="n">
        <v>125</v>
      </c>
      <c r="V13" s="16" t="n">
        <v>110</v>
      </c>
      <c r="W13" s="16" t="n">
        <v>140</v>
      </c>
      <c r="X13" s="22" t="n">
        <v>5.1</v>
      </c>
      <c r="Y13" s="18" t="n">
        <v>4.7</v>
      </c>
      <c r="Z13" s="18" t="n">
        <v>5.5</v>
      </c>
      <c r="AA13" s="23" t="n">
        <v>0</v>
      </c>
      <c r="AB13" s="15" t="n">
        <v>0.226</v>
      </c>
      <c r="AC13" s="15" t="n">
        <v>130</v>
      </c>
      <c r="AD13" s="16" t="n">
        <v>0</v>
      </c>
      <c r="AE13" s="16" t="s">
        <v>704</v>
      </c>
      <c r="AF13" s="15" t="n">
        <f aca="false">VLOOKUP($AE13,STARING_REEKSEN!$A:$J,3,0)</f>
        <v>0.01</v>
      </c>
      <c r="AG13" s="15" t="n">
        <f aca="false">VLOOKUP($AE13,STARING_REEKSEN!$A:$J,4,0)</f>
        <v>0.849</v>
      </c>
      <c r="AH13" s="15" t="n">
        <f aca="false">VLOOKUP($AE13,STARING_REEKSEN!$A:$J,5,0)*100</f>
        <v>1.19</v>
      </c>
      <c r="AI13" s="15" t="n">
        <f aca="false">VLOOKUP($AE13,STARING_REEKSEN!$A:$J,6,0)</f>
        <v>1.272</v>
      </c>
      <c r="AJ13" s="15" t="n">
        <f aca="false">VLOOKUP($AE13,STARING_REEKSEN!$A:$J,7,0)/100</f>
        <v>0.034</v>
      </c>
      <c r="AK13" s="24" t="n">
        <f aca="false">VLOOKUP($AE13,STARING_REEKSEN!$A:$J,8,0)</f>
        <v>-1.249</v>
      </c>
      <c r="AL13" s="15" t="n">
        <f aca="false">1-(1/AI13)</f>
        <v>0.213836477987421</v>
      </c>
      <c r="AM13" s="0" t="n">
        <f aca="false">(I13)/100</f>
        <v>0.5</v>
      </c>
      <c r="AN13" s="25" t="n">
        <f aca="false">1+POWER(AH13*AM13,AI13)</f>
        <v>1.51663708872162</v>
      </c>
      <c r="AO13" s="25" t="n">
        <f aca="false">POWER(AH13*AM13,AI13-1)</f>
        <v>0.868297628103563</v>
      </c>
      <c r="AP13" s="25" t="n">
        <f aca="false">POWER(POWER(AN13,AL13)-AO13,2)</f>
        <v>0.0505578427669764</v>
      </c>
      <c r="AQ13" s="25" t="n">
        <f aca="false">POWER(AN13,AL13*(AK13+2))</f>
        <v>1.06917305165961</v>
      </c>
      <c r="AR13" s="26" t="n">
        <f aca="false">AJ13</f>
        <v>0.034</v>
      </c>
      <c r="AS13" s="15" t="n">
        <f aca="false">(J13-I13)/100</f>
        <v>0.2</v>
      </c>
      <c r="AT13" s="15" t="n">
        <f aca="false">AR13*AS13</f>
        <v>0.0068</v>
      </c>
      <c r="AU13" s="15" t="n">
        <f aca="false">AF13+(AG13-AF13)/POWER(AN13,AL13)</f>
        <v>0.77750791185747</v>
      </c>
      <c r="AV13" s="15" t="n">
        <f aca="false">AU13*AS13</f>
        <v>0.155501582371494</v>
      </c>
      <c r="AW13" s="15" t="n">
        <f aca="false">K13*AS13</f>
        <v>16</v>
      </c>
      <c r="AX13" s="42" t="n">
        <f aca="false">ROUND(SUMIF(B:B,B13,AT:AT)/SUMIF(B:B,B13,AS:AS),4)</f>
        <v>0.1296</v>
      </c>
      <c r="AY13" s="42" t="n">
        <f aca="false">IF(SUMIF(B:B,B13,AS:AS)&lt;=0,0,AX13)</f>
        <v>0.1296</v>
      </c>
      <c r="AZ13" s="15" t="n">
        <f aca="false">ROUND(SUMIF(B:B,B13,AV:AV)/SUMIF(B:B,B13,AS:AS),2)</f>
        <v>0.59</v>
      </c>
      <c r="BA13" s="0" t="n">
        <f aca="false">ROUND(SUMIF(B:B,B13,AW:AW)/SUMIF(B:B,B13,AS:AS),0)/100</f>
        <v>0.38</v>
      </c>
      <c r="BB13" s="0" t="n">
        <f aca="false">IF(B13&lt;207,IF(NOT(B13=B12),IF(N13&gt;25,(J13-I13)/100,0),IF(BB12&gt;0,IF(N13&gt;25,(J13-I13)/100,0),0)),0)</f>
        <v>0</v>
      </c>
      <c r="BC13" s="0" t="n">
        <f aca="false">SUMIF(B:B,B13,BB:BB)</f>
        <v>0</v>
      </c>
    </row>
    <row r="14" customFormat="false" ht="12.8" hidden="false" customHeight="false" outlineLevel="0" collapsed="false">
      <c r="A14" s="14" t="n">
        <v>1002</v>
      </c>
      <c r="B14" s="41" t="n">
        <v>103</v>
      </c>
      <c r="C14" s="15" t="n">
        <v>52</v>
      </c>
      <c r="D14" s="16" t="n">
        <v>1100</v>
      </c>
      <c r="E14" s="16" t="s">
        <v>107</v>
      </c>
      <c r="F14" s="16" t="s">
        <v>700</v>
      </c>
      <c r="G14" s="16" t="n">
        <v>4</v>
      </c>
      <c r="H14" s="16" t="s">
        <v>713</v>
      </c>
      <c r="I14" s="16" t="n">
        <v>70</v>
      </c>
      <c r="J14" s="16" t="n">
        <v>120</v>
      </c>
      <c r="K14" s="17" t="n">
        <v>0.5</v>
      </c>
      <c r="L14" s="18" t="n">
        <v>0.2</v>
      </c>
      <c r="M14" s="18" t="n">
        <v>7</v>
      </c>
      <c r="N14" s="19" t="n">
        <v>3</v>
      </c>
      <c r="O14" s="16" t="n">
        <v>2</v>
      </c>
      <c r="P14" s="16" t="n">
        <v>8</v>
      </c>
      <c r="Q14" s="20" t="n">
        <f aca="false">R14-N14</f>
        <v>9</v>
      </c>
      <c r="R14" s="21" t="n">
        <v>12</v>
      </c>
      <c r="S14" s="16" t="n">
        <v>8</v>
      </c>
      <c r="T14" s="16" t="n">
        <v>30</v>
      </c>
      <c r="U14" s="16" t="n">
        <v>160</v>
      </c>
      <c r="V14" s="16" t="n">
        <v>140</v>
      </c>
      <c r="W14" s="16" t="n">
        <v>180</v>
      </c>
      <c r="X14" s="22" t="n">
        <v>5.1</v>
      </c>
      <c r="Y14" s="18" t="n">
        <v>4.7</v>
      </c>
      <c r="Z14" s="18" t="n">
        <v>5.5</v>
      </c>
      <c r="AA14" s="23" t="n">
        <v>0</v>
      </c>
      <c r="AB14" s="15" t="n">
        <v>1.655</v>
      </c>
      <c r="AC14" s="15" t="n">
        <v>410</v>
      </c>
      <c r="AD14" s="16" t="n">
        <v>0</v>
      </c>
      <c r="AE14" s="16" t="s">
        <v>710</v>
      </c>
      <c r="AF14" s="15" t="n">
        <f aca="false">VLOOKUP($AE14,STARING_REEKSEN!$A:$J,3,0)</f>
        <v>0.02</v>
      </c>
      <c r="AG14" s="15" t="n">
        <f aca="false">VLOOKUP($AE14,STARING_REEKSEN!$A:$J,4,0)</f>
        <v>0.387</v>
      </c>
      <c r="AH14" s="15" t="n">
        <f aca="false">VLOOKUP($AE14,STARING_REEKSEN!$A:$J,5,0)*100</f>
        <v>1.61</v>
      </c>
      <c r="AI14" s="15" t="n">
        <f aca="false">VLOOKUP($AE14,STARING_REEKSEN!$A:$J,6,0)</f>
        <v>1.524</v>
      </c>
      <c r="AJ14" s="15" t="n">
        <f aca="false">VLOOKUP($AE14,STARING_REEKSEN!$A:$J,7,0)/100</f>
        <v>0.2276</v>
      </c>
      <c r="AK14" s="24" t="n">
        <f aca="false">VLOOKUP($AE14,STARING_REEKSEN!$A:$J,8,0)</f>
        <v>2.44</v>
      </c>
      <c r="AL14" s="15" t="n">
        <f aca="false">1-(1/AI14)</f>
        <v>0.343832020997375</v>
      </c>
      <c r="AM14" s="0" t="n">
        <f aca="false">(I14)/100</f>
        <v>0.7</v>
      </c>
      <c r="AN14" s="25" t="n">
        <f aca="false">1+POWER(AH14*AM14,AI14)</f>
        <v>2.19986406862014</v>
      </c>
      <c r="AO14" s="25" t="n">
        <f aca="false">POWER(AH14*AM14,AI14-1)</f>
        <v>1.06465312211192</v>
      </c>
      <c r="AP14" s="25" t="n">
        <f aca="false">POWER(POWER(AN14,AL14)-AO14,2)</f>
        <v>0.0608713211140583</v>
      </c>
      <c r="AQ14" s="25" t="n">
        <f aca="false">POWER(AN14,AL14*(AK14+2))</f>
        <v>3.33201042652276</v>
      </c>
      <c r="AR14" s="26" t="n">
        <f aca="false">AJ14</f>
        <v>0.2276</v>
      </c>
      <c r="AS14" s="15" t="n">
        <f aca="false">(J14-I14)/100</f>
        <v>0.5</v>
      </c>
      <c r="AT14" s="15" t="n">
        <f aca="false">AR14*AS14</f>
        <v>0.1138</v>
      </c>
      <c r="AU14" s="15" t="n">
        <f aca="false">AF14+(AG14-AF14)/POWER(AN14,AL14)</f>
        <v>0.299859084088277</v>
      </c>
      <c r="AV14" s="15" t="n">
        <f aca="false">AU14*AS14</f>
        <v>0.149929542044139</v>
      </c>
      <c r="AW14" s="15" t="n">
        <f aca="false">K14*AS14</f>
        <v>0.25</v>
      </c>
      <c r="AX14" s="42" t="n">
        <f aca="false">ROUND(SUMIF(B:B,B14,AT:AT)/SUMIF(B:B,B14,AS:AS),4)</f>
        <v>0.1296</v>
      </c>
      <c r="AY14" s="42" t="n">
        <f aca="false">IF(SUMIF(B:B,B14,AS:AS)&lt;=0,0,AX14)</f>
        <v>0.1296</v>
      </c>
      <c r="AZ14" s="15" t="n">
        <f aca="false">ROUND(SUMIF(B:B,B14,AV:AV)/SUMIF(B:B,B14,AS:AS),2)</f>
        <v>0.59</v>
      </c>
      <c r="BA14" s="0" t="n">
        <f aca="false">ROUND(SUMIF(B:B,B14,AW:AW)/SUMIF(B:B,B14,AS:AS),0)/100</f>
        <v>0.38</v>
      </c>
      <c r="BB14" s="0" t="n">
        <f aca="false">IF(B14&lt;207,IF(NOT(B14=B13),IF(N14&gt;25,(J14-I14)/100,0),IF(BB13&gt;0,IF(N14&gt;25,(J14-I14)/100,0),0)),0)</f>
        <v>0</v>
      </c>
      <c r="BC14" s="0" t="n">
        <f aca="false">SUMIF(B:B,B14,BB:BB)</f>
        <v>0</v>
      </c>
    </row>
    <row r="15" customFormat="false" ht="12.8" hidden="false" customHeight="false" outlineLevel="0" collapsed="false">
      <c r="A15" s="43" t="n">
        <v>1002</v>
      </c>
      <c r="B15" s="41" t="n">
        <v>104</v>
      </c>
      <c r="C15" s="15" t="n">
        <v>100</v>
      </c>
      <c r="D15" s="16" t="n">
        <v>1111</v>
      </c>
      <c r="E15" s="16" t="s">
        <v>714</v>
      </c>
      <c r="F15" s="16" t="s">
        <v>700</v>
      </c>
      <c r="G15" s="16" t="n">
        <v>1</v>
      </c>
      <c r="H15" s="16" t="s">
        <v>711</v>
      </c>
      <c r="I15" s="16" t="n">
        <v>0</v>
      </c>
      <c r="J15" s="16" t="n">
        <v>20</v>
      </c>
      <c r="K15" s="17" t="n">
        <v>35</v>
      </c>
      <c r="L15" s="18" t="n">
        <v>25</v>
      </c>
      <c r="M15" s="18" t="n">
        <v>50</v>
      </c>
      <c r="N15" s="19" t="n">
        <v>8</v>
      </c>
      <c r="O15" s="16" t="n">
        <v>4</v>
      </c>
      <c r="P15" s="16" t="n">
        <v>15</v>
      </c>
      <c r="Q15" s="20" t="n">
        <f aca="false">R15-N15</f>
        <v>22</v>
      </c>
      <c r="R15" s="21" t="n">
        <v>30</v>
      </c>
      <c r="S15" s="16" t="n">
        <v>20</v>
      </c>
      <c r="T15" s="16" t="n">
        <v>40</v>
      </c>
      <c r="U15" s="16" t="n">
        <v>150</v>
      </c>
      <c r="V15" s="16" t="n">
        <v>130</v>
      </c>
      <c r="W15" s="16" t="n">
        <v>180</v>
      </c>
      <c r="X15" s="22" t="n">
        <v>4.9</v>
      </c>
      <c r="Y15" s="18" t="n">
        <v>4.5</v>
      </c>
      <c r="Z15" s="18" t="n">
        <v>5.5</v>
      </c>
      <c r="AA15" s="23" t="n">
        <v>0</v>
      </c>
      <c r="AB15" s="15" t="n">
        <v>0.477</v>
      </c>
      <c r="AC15" s="15" t="n">
        <v>110</v>
      </c>
      <c r="AD15" s="16" t="n">
        <v>1</v>
      </c>
      <c r="AE15" s="16" t="s">
        <v>712</v>
      </c>
      <c r="AF15" s="15" t="n">
        <f aca="false">VLOOKUP($AE15,STARING_REEKSEN!$A:$J,3,0)</f>
        <v>0.01</v>
      </c>
      <c r="AG15" s="15" t="n">
        <f aca="false">VLOOKUP($AE15,STARING_REEKSEN!$A:$J,4,0)</f>
        <v>0.786</v>
      </c>
      <c r="AH15" s="15" t="n">
        <f aca="false">VLOOKUP($AE15,STARING_REEKSEN!$A:$J,5,0)*100</f>
        <v>2.11</v>
      </c>
      <c r="AI15" s="15" t="n">
        <f aca="false">VLOOKUP($AE15,STARING_REEKSEN!$A:$J,6,0)</f>
        <v>1.279</v>
      </c>
      <c r="AJ15" s="15" t="n">
        <f aca="false">VLOOKUP($AE15,STARING_REEKSEN!$A:$J,7,0)/100</f>
        <v>0.1236</v>
      </c>
      <c r="AK15" s="24" t="n">
        <f aca="false">VLOOKUP($AE15,STARING_REEKSEN!$A:$J,8,0)</f>
        <v>-1.221</v>
      </c>
      <c r="AL15" s="15" t="n">
        <f aca="false">1-(1/AI15)</f>
        <v>0.218139171227521</v>
      </c>
      <c r="AM15" s="0" t="n">
        <f aca="false">(I15)/100</f>
        <v>0</v>
      </c>
      <c r="AN15" s="25" t="n">
        <f aca="false">1+POWER(AH15*AM15,AI15)</f>
        <v>1</v>
      </c>
      <c r="AO15" s="25" t="n">
        <f aca="false">POWER(AH15*AM15,AI15-1)</f>
        <v>0</v>
      </c>
      <c r="AP15" s="25" t="n">
        <f aca="false">POWER(POWER(AN15,AL15)-AO15,2)</f>
        <v>1</v>
      </c>
      <c r="AQ15" s="25" t="n">
        <f aca="false">POWER(AN15,AL15*(AK15+2))</f>
        <v>1</v>
      </c>
      <c r="AR15" s="26" t="n">
        <f aca="false">AJ15</f>
        <v>0.1236</v>
      </c>
      <c r="AS15" s="15" t="n">
        <f aca="false">(J15-I15)/100</f>
        <v>0.2</v>
      </c>
      <c r="AT15" s="15" t="n">
        <f aca="false">AR15*AS15</f>
        <v>0.02472</v>
      </c>
      <c r="AU15" s="15" t="n">
        <f aca="false">AF15+(AG15-AF15)/POWER(AN15,AL15)</f>
        <v>0.786</v>
      </c>
      <c r="AV15" s="15" t="n">
        <f aca="false">AU15*AS15</f>
        <v>0.1572</v>
      </c>
      <c r="AW15" s="15" t="n">
        <f aca="false">K15*AS15</f>
        <v>7</v>
      </c>
      <c r="AX15" s="42" t="n">
        <f aca="false">ROUND(SUMIF(B:B,B15,AT:AT)/SUMIF(B:B,B15,AS:AS),4)</f>
        <v>0.079</v>
      </c>
      <c r="AY15" s="42" t="n">
        <f aca="false">IF(SUMIF(B:B,B15,AS:AS)&lt;=0,0,AX15)</f>
        <v>0.079</v>
      </c>
      <c r="AZ15" s="15" t="n">
        <f aca="false">ROUND(SUMIF(B:B,B15,AV:AV)/SUMIF(B:B,B15,AS:AS),2)</f>
        <v>0.61</v>
      </c>
      <c r="BA15" s="0" t="n">
        <f aca="false">ROUND(SUMIF(B:B,B15,AW:AW)/SUMIF(B:B,B15,AS:AS),0)/100</f>
        <v>0.38</v>
      </c>
      <c r="BB15" s="0" t="n">
        <f aca="false">IF(B15&lt;207,IF(NOT(B15=B14),IF(N15&gt;25,(J15-I15)/100,0),IF(BB14&gt;0,IF(N15&gt;25,(J15-I15)/100,0),0)),0)</f>
        <v>0</v>
      </c>
      <c r="BC15" s="0" t="n">
        <f aca="false">SUMIF(B:B,B15,BB:BB)</f>
        <v>0</v>
      </c>
    </row>
    <row r="16" customFormat="false" ht="12.8" hidden="false" customHeight="false" outlineLevel="0" collapsed="false">
      <c r="A16" s="43" t="n">
        <v>1002</v>
      </c>
      <c r="B16" s="41" t="n">
        <v>104</v>
      </c>
      <c r="C16" s="15" t="n">
        <v>100</v>
      </c>
      <c r="D16" s="16" t="n">
        <v>1111</v>
      </c>
      <c r="E16" s="16" t="s">
        <v>714</v>
      </c>
      <c r="F16" s="16" t="s">
        <v>700</v>
      </c>
      <c r="G16" s="16" t="n">
        <v>2</v>
      </c>
      <c r="H16" s="16" t="s">
        <v>705</v>
      </c>
      <c r="I16" s="16" t="n">
        <v>20</v>
      </c>
      <c r="J16" s="16" t="n">
        <v>50</v>
      </c>
      <c r="K16" s="17" t="n">
        <v>75</v>
      </c>
      <c r="L16" s="18" t="n">
        <v>40</v>
      </c>
      <c r="M16" s="18" t="n">
        <v>85</v>
      </c>
      <c r="N16" s="19" t="n">
        <v>18</v>
      </c>
      <c r="O16" s="16" t="n">
        <v>6</v>
      </c>
      <c r="P16" s="16" t="n">
        <v>30</v>
      </c>
      <c r="Q16" s="20" t="n">
        <f aca="false">R16-N16</f>
        <v>57</v>
      </c>
      <c r="R16" s="21" t="n">
        <v>75</v>
      </c>
      <c r="S16" s="16" t="n">
        <v>45</v>
      </c>
      <c r="T16" s="16" t="n">
        <v>85</v>
      </c>
      <c r="U16" s="16" t="n">
        <v>125</v>
      </c>
      <c r="V16" s="16" t="n">
        <v>110</v>
      </c>
      <c r="W16" s="16" t="n">
        <v>140</v>
      </c>
      <c r="X16" s="22" t="n">
        <v>5.1</v>
      </c>
      <c r="Y16" s="18" t="n">
        <v>4.7</v>
      </c>
      <c r="Z16" s="18" t="n">
        <v>5.5</v>
      </c>
      <c r="AA16" s="23" t="n">
        <v>0</v>
      </c>
      <c r="AB16" s="15" t="n">
        <v>0.232</v>
      </c>
      <c r="AC16" s="15" t="n">
        <v>130</v>
      </c>
      <c r="AD16" s="16" t="n">
        <v>0</v>
      </c>
      <c r="AE16" s="16" t="s">
        <v>704</v>
      </c>
      <c r="AF16" s="15" t="n">
        <f aca="false">VLOOKUP($AE16,STARING_REEKSEN!$A:$J,3,0)</f>
        <v>0.01</v>
      </c>
      <c r="AG16" s="15" t="n">
        <f aca="false">VLOOKUP($AE16,STARING_REEKSEN!$A:$J,4,0)</f>
        <v>0.849</v>
      </c>
      <c r="AH16" s="15" t="n">
        <f aca="false">VLOOKUP($AE16,STARING_REEKSEN!$A:$J,5,0)*100</f>
        <v>1.19</v>
      </c>
      <c r="AI16" s="15" t="n">
        <f aca="false">VLOOKUP($AE16,STARING_REEKSEN!$A:$J,6,0)</f>
        <v>1.272</v>
      </c>
      <c r="AJ16" s="15" t="n">
        <f aca="false">VLOOKUP($AE16,STARING_REEKSEN!$A:$J,7,0)/100</f>
        <v>0.034</v>
      </c>
      <c r="AK16" s="24" t="n">
        <f aca="false">VLOOKUP($AE16,STARING_REEKSEN!$A:$J,8,0)</f>
        <v>-1.249</v>
      </c>
      <c r="AL16" s="15" t="n">
        <f aca="false">1-(1/AI16)</f>
        <v>0.213836477987421</v>
      </c>
      <c r="AM16" s="0" t="n">
        <f aca="false">(I16)/100</f>
        <v>0.2</v>
      </c>
      <c r="AN16" s="25" t="n">
        <f aca="false">1+POWER(AH16*AM16,AI16)</f>
        <v>1.16106674769522</v>
      </c>
      <c r="AO16" s="25" t="n">
        <f aca="false">POWER(AH16*AM16,AI16-1)</f>
        <v>0.676751040736204</v>
      </c>
      <c r="AP16" s="25" t="n">
        <f aca="false">POWER(POWER(AN16,AL16)-AO16,2)</f>
        <v>0.126521417961963</v>
      </c>
      <c r="AQ16" s="25" t="n">
        <f aca="false">POWER(AN16,AL16*(AK16+2))</f>
        <v>1.02427245380681</v>
      </c>
      <c r="AR16" s="26" t="n">
        <f aca="false">AJ16</f>
        <v>0.034</v>
      </c>
      <c r="AS16" s="15" t="n">
        <f aca="false">(J16-I16)/100</f>
        <v>0.3</v>
      </c>
      <c r="AT16" s="15" t="n">
        <f aca="false">AR16*AS16</f>
        <v>0.0102</v>
      </c>
      <c r="AU16" s="15" t="n">
        <f aca="false">AF16+(AG16-AF16)/POWER(AN16,AL16)</f>
        <v>0.822630518528819</v>
      </c>
      <c r="AV16" s="15" t="n">
        <f aca="false">AU16*AS16</f>
        <v>0.246789155558646</v>
      </c>
      <c r="AW16" s="15" t="n">
        <f aca="false">K16*AS16</f>
        <v>22.5</v>
      </c>
      <c r="AX16" s="42" t="n">
        <f aca="false">ROUND(SUMIF(B:B,B16,AT:AT)/SUMIF(B:B,B16,AS:AS),4)</f>
        <v>0.079</v>
      </c>
      <c r="AY16" s="42" t="n">
        <f aca="false">IF(SUMIF(B:B,B16,AS:AS)&lt;=0,0,AX16)</f>
        <v>0.079</v>
      </c>
      <c r="AZ16" s="15" t="n">
        <f aca="false">ROUND(SUMIF(B:B,B16,AV:AV)/SUMIF(B:B,B16,AS:AS),2)</f>
        <v>0.61</v>
      </c>
      <c r="BA16" s="0" t="n">
        <f aca="false">ROUND(SUMIF(B:B,B16,AW:AW)/SUMIF(B:B,B16,AS:AS),0)/100</f>
        <v>0.38</v>
      </c>
      <c r="BB16" s="0" t="n">
        <f aca="false">IF(B16&lt;207,IF(NOT(B16=B15),IF(N16&gt;25,(J16-I16)/100,0),IF(BB15&gt;0,IF(N16&gt;25,(J16-I16)/100,0),0)),0)</f>
        <v>0</v>
      </c>
      <c r="BC16" s="0" t="n">
        <f aca="false">SUMIF(B:B,B16,BB:BB)</f>
        <v>0</v>
      </c>
    </row>
    <row r="17" customFormat="false" ht="12.8" hidden="false" customHeight="false" outlineLevel="0" collapsed="false">
      <c r="A17" s="43" t="n">
        <v>1002</v>
      </c>
      <c r="B17" s="41" t="n">
        <v>104</v>
      </c>
      <c r="C17" s="15" t="n">
        <v>100</v>
      </c>
      <c r="D17" s="16" t="n">
        <v>1111</v>
      </c>
      <c r="E17" s="16" t="s">
        <v>714</v>
      </c>
      <c r="F17" s="16" t="s">
        <v>700</v>
      </c>
      <c r="G17" s="16" t="n">
        <v>3</v>
      </c>
      <c r="H17" s="16" t="s">
        <v>706</v>
      </c>
      <c r="I17" s="16" t="n">
        <v>50</v>
      </c>
      <c r="J17" s="16" t="n">
        <v>70</v>
      </c>
      <c r="K17" s="17" t="n">
        <v>80</v>
      </c>
      <c r="L17" s="18" t="n">
        <v>40</v>
      </c>
      <c r="M17" s="18" t="n">
        <v>85</v>
      </c>
      <c r="N17" s="19" t="n">
        <v>18</v>
      </c>
      <c r="O17" s="16" t="n">
        <v>6</v>
      </c>
      <c r="P17" s="16" t="n">
        <v>30</v>
      </c>
      <c r="Q17" s="20" t="n">
        <f aca="false">R17-N17</f>
        <v>57</v>
      </c>
      <c r="R17" s="21" t="n">
        <v>75</v>
      </c>
      <c r="S17" s="16" t="n">
        <v>45</v>
      </c>
      <c r="T17" s="16" t="n">
        <v>85</v>
      </c>
      <c r="U17" s="16" t="n">
        <v>125</v>
      </c>
      <c r="V17" s="16" t="n">
        <v>110</v>
      </c>
      <c r="W17" s="16" t="n">
        <v>140</v>
      </c>
      <c r="X17" s="22" t="n">
        <v>5.1</v>
      </c>
      <c r="Y17" s="18" t="n">
        <v>4.7</v>
      </c>
      <c r="Z17" s="18" t="n">
        <v>5.5</v>
      </c>
      <c r="AA17" s="23" t="n">
        <v>0</v>
      </c>
      <c r="AB17" s="15" t="n">
        <v>0.226</v>
      </c>
      <c r="AC17" s="15" t="n">
        <v>130</v>
      </c>
      <c r="AD17" s="16" t="n">
        <v>0</v>
      </c>
      <c r="AE17" s="16" t="s">
        <v>704</v>
      </c>
      <c r="AF17" s="15" t="n">
        <f aca="false">VLOOKUP($AE17,STARING_REEKSEN!$A:$J,3,0)</f>
        <v>0.01</v>
      </c>
      <c r="AG17" s="15" t="n">
        <f aca="false">VLOOKUP($AE17,STARING_REEKSEN!$A:$J,4,0)</f>
        <v>0.849</v>
      </c>
      <c r="AH17" s="15" t="n">
        <f aca="false">VLOOKUP($AE17,STARING_REEKSEN!$A:$J,5,0)*100</f>
        <v>1.19</v>
      </c>
      <c r="AI17" s="15" t="n">
        <f aca="false">VLOOKUP($AE17,STARING_REEKSEN!$A:$J,6,0)</f>
        <v>1.272</v>
      </c>
      <c r="AJ17" s="15" t="n">
        <f aca="false">VLOOKUP($AE17,STARING_REEKSEN!$A:$J,7,0)/100</f>
        <v>0.034</v>
      </c>
      <c r="AK17" s="24" t="n">
        <f aca="false">VLOOKUP($AE17,STARING_REEKSEN!$A:$J,8,0)</f>
        <v>-1.249</v>
      </c>
      <c r="AL17" s="15" t="n">
        <f aca="false">1-(1/AI17)</f>
        <v>0.213836477987421</v>
      </c>
      <c r="AM17" s="0" t="n">
        <f aca="false">(I17)/100</f>
        <v>0.5</v>
      </c>
      <c r="AN17" s="25" t="n">
        <f aca="false">1+POWER(AH17*AM17,AI17)</f>
        <v>1.51663708872162</v>
      </c>
      <c r="AO17" s="25" t="n">
        <f aca="false">POWER(AH17*AM17,AI17-1)</f>
        <v>0.868297628103563</v>
      </c>
      <c r="AP17" s="25" t="n">
        <f aca="false">POWER(POWER(AN17,AL17)-AO17,2)</f>
        <v>0.0505578427669764</v>
      </c>
      <c r="AQ17" s="25" t="n">
        <f aca="false">POWER(AN17,AL17*(AK17+2))</f>
        <v>1.06917305165961</v>
      </c>
      <c r="AR17" s="26" t="n">
        <f aca="false">AJ17</f>
        <v>0.034</v>
      </c>
      <c r="AS17" s="15" t="n">
        <f aca="false">(J17-I17)/100</f>
        <v>0.2</v>
      </c>
      <c r="AT17" s="15" t="n">
        <f aca="false">AR17*AS17</f>
        <v>0.0068</v>
      </c>
      <c r="AU17" s="15" t="n">
        <f aca="false">AF17+(AG17-AF17)/POWER(AN17,AL17)</f>
        <v>0.77750791185747</v>
      </c>
      <c r="AV17" s="15" t="n">
        <f aca="false">AU17*AS17</f>
        <v>0.155501582371494</v>
      </c>
      <c r="AW17" s="15" t="n">
        <f aca="false">K17*AS17</f>
        <v>16</v>
      </c>
      <c r="AX17" s="42" t="n">
        <f aca="false">ROUND(SUMIF(B:B,B17,AT:AT)/SUMIF(B:B,B17,AS:AS),4)</f>
        <v>0.079</v>
      </c>
      <c r="AY17" s="42" t="n">
        <f aca="false">IF(SUMIF(B:B,B17,AS:AS)&lt;=0,0,AX17)</f>
        <v>0.079</v>
      </c>
      <c r="AZ17" s="15" t="n">
        <f aca="false">ROUND(SUMIF(B:B,B17,AV:AV)/SUMIF(B:B,B17,AS:AS),2)</f>
        <v>0.61</v>
      </c>
      <c r="BA17" s="0" t="n">
        <f aca="false">ROUND(SUMIF(B:B,B17,AW:AW)/SUMIF(B:B,B17,AS:AS),0)/100</f>
        <v>0.38</v>
      </c>
      <c r="BB17" s="0" t="n">
        <f aca="false">IF(B17&lt;207,IF(NOT(B17=B16),IF(N17&gt;25,(J17-I17)/100,0),IF(BB16&gt;0,IF(N17&gt;25,(J17-I17)/100,0),0)),0)</f>
        <v>0</v>
      </c>
      <c r="BC17" s="0" t="n">
        <f aca="false">SUMIF(B:B,B17,BB:BB)</f>
        <v>0</v>
      </c>
    </row>
    <row r="18" customFormat="false" ht="12.8" hidden="false" customHeight="false" outlineLevel="0" collapsed="false">
      <c r="A18" s="43" t="n">
        <v>1002</v>
      </c>
      <c r="B18" s="41" t="n">
        <v>104</v>
      </c>
      <c r="C18" s="15" t="n">
        <v>100</v>
      </c>
      <c r="D18" s="16" t="n">
        <v>1111</v>
      </c>
      <c r="E18" s="16" t="s">
        <v>714</v>
      </c>
      <c r="F18" s="16" t="s">
        <v>700</v>
      </c>
      <c r="G18" s="16" t="n">
        <v>4</v>
      </c>
      <c r="H18" s="16" t="s">
        <v>713</v>
      </c>
      <c r="I18" s="16" t="n">
        <v>70</v>
      </c>
      <c r="J18" s="16" t="n">
        <v>90</v>
      </c>
      <c r="K18" s="17" t="n">
        <v>0.5</v>
      </c>
      <c r="L18" s="18" t="n">
        <v>0.2</v>
      </c>
      <c r="M18" s="18" t="n">
        <v>7</v>
      </c>
      <c r="N18" s="19" t="n">
        <v>3</v>
      </c>
      <c r="O18" s="16" t="n">
        <v>2</v>
      </c>
      <c r="P18" s="16" t="n">
        <v>8</v>
      </c>
      <c r="Q18" s="20" t="n">
        <f aca="false">R18-N18</f>
        <v>9</v>
      </c>
      <c r="R18" s="21" t="n">
        <v>12</v>
      </c>
      <c r="S18" s="16" t="n">
        <v>8</v>
      </c>
      <c r="T18" s="16" t="n">
        <v>30</v>
      </c>
      <c r="U18" s="16" t="n">
        <v>160</v>
      </c>
      <c r="V18" s="16" t="n">
        <v>140</v>
      </c>
      <c r="W18" s="16" t="n">
        <v>180</v>
      </c>
      <c r="X18" s="22" t="n">
        <v>5.1</v>
      </c>
      <c r="Y18" s="18" t="n">
        <v>4.7</v>
      </c>
      <c r="Z18" s="18" t="n">
        <v>5.5</v>
      </c>
      <c r="AA18" s="23" t="n">
        <v>0</v>
      </c>
      <c r="AB18" s="15" t="n">
        <v>1.655</v>
      </c>
      <c r="AC18" s="15" t="n">
        <v>410</v>
      </c>
      <c r="AD18" s="16" t="n">
        <v>0</v>
      </c>
      <c r="AE18" s="16" t="s">
        <v>710</v>
      </c>
      <c r="AF18" s="15" t="n">
        <f aca="false">VLOOKUP($AE18,STARING_REEKSEN!$A:$J,3,0)</f>
        <v>0.02</v>
      </c>
      <c r="AG18" s="15" t="n">
        <f aca="false">VLOOKUP($AE18,STARING_REEKSEN!$A:$J,4,0)</f>
        <v>0.387</v>
      </c>
      <c r="AH18" s="15" t="n">
        <f aca="false">VLOOKUP($AE18,STARING_REEKSEN!$A:$J,5,0)*100</f>
        <v>1.61</v>
      </c>
      <c r="AI18" s="15" t="n">
        <f aca="false">VLOOKUP($AE18,STARING_REEKSEN!$A:$J,6,0)</f>
        <v>1.524</v>
      </c>
      <c r="AJ18" s="15" t="n">
        <f aca="false">VLOOKUP($AE18,STARING_REEKSEN!$A:$J,7,0)/100</f>
        <v>0.2276</v>
      </c>
      <c r="AK18" s="24" t="n">
        <f aca="false">VLOOKUP($AE18,STARING_REEKSEN!$A:$J,8,0)</f>
        <v>2.44</v>
      </c>
      <c r="AL18" s="15" t="n">
        <f aca="false">1-(1/AI18)</f>
        <v>0.343832020997375</v>
      </c>
      <c r="AM18" s="0" t="n">
        <f aca="false">(I18)/100</f>
        <v>0.7</v>
      </c>
      <c r="AN18" s="25" t="n">
        <f aca="false">1+POWER(AH18*AM18,AI18)</f>
        <v>2.19986406862014</v>
      </c>
      <c r="AO18" s="25" t="n">
        <f aca="false">POWER(AH18*AM18,AI18-1)</f>
        <v>1.06465312211192</v>
      </c>
      <c r="AP18" s="25" t="n">
        <f aca="false">POWER(POWER(AN18,AL18)-AO18,2)</f>
        <v>0.0608713211140583</v>
      </c>
      <c r="AQ18" s="25" t="n">
        <f aca="false">POWER(AN18,AL18*(AK18+2))</f>
        <v>3.33201042652276</v>
      </c>
      <c r="AR18" s="26" t="n">
        <f aca="false">AJ18</f>
        <v>0.2276</v>
      </c>
      <c r="AS18" s="15" t="n">
        <f aca="false">(J18-I18)/100</f>
        <v>0.2</v>
      </c>
      <c r="AT18" s="15" t="n">
        <f aca="false">AR18*AS18</f>
        <v>0.04552</v>
      </c>
      <c r="AU18" s="15" t="n">
        <f aca="false">AF18+(AG18-AF18)/POWER(AN18,AL18)</f>
        <v>0.299859084088277</v>
      </c>
      <c r="AV18" s="15" t="n">
        <f aca="false">AU18*AS18</f>
        <v>0.0599718168176554</v>
      </c>
      <c r="AW18" s="15" t="n">
        <f aca="false">K18*AS18</f>
        <v>0.1</v>
      </c>
      <c r="AX18" s="42" t="n">
        <f aca="false">ROUND(SUMIF(B:B,B18,AT:AT)/SUMIF(B:B,B18,AS:AS),4)</f>
        <v>0.079</v>
      </c>
      <c r="AY18" s="42" t="n">
        <f aca="false">IF(SUMIF(B:B,B18,AS:AS)&lt;=0,0,AX18)</f>
        <v>0.079</v>
      </c>
      <c r="AZ18" s="15" t="n">
        <f aca="false">ROUND(SUMIF(B:B,B18,AV:AV)/SUMIF(B:B,B18,AS:AS),2)</f>
        <v>0.61</v>
      </c>
      <c r="BA18" s="0" t="n">
        <f aca="false">ROUND(SUMIF(B:B,B18,AW:AW)/SUMIF(B:B,B18,AS:AS),0)/100</f>
        <v>0.38</v>
      </c>
      <c r="BB18" s="0" t="n">
        <f aca="false">IF(B18&lt;207,IF(NOT(B18=B17),IF(N18&gt;25,(J18-I18)/100,0),IF(BB17&gt;0,IF(N18&gt;25,(J18-I18)/100,0),0)),0)</f>
        <v>0</v>
      </c>
      <c r="BC18" s="0" t="n">
        <f aca="false">SUMIF(B:B,B18,BB:BB)</f>
        <v>0</v>
      </c>
    </row>
    <row r="19" customFormat="false" ht="12.8" hidden="false" customHeight="false" outlineLevel="0" collapsed="false">
      <c r="A19" s="43" t="n">
        <v>1002</v>
      </c>
      <c r="B19" s="41" t="n">
        <v>104</v>
      </c>
      <c r="C19" s="15" t="n">
        <v>100</v>
      </c>
      <c r="D19" s="16" t="n">
        <v>1111</v>
      </c>
      <c r="E19" s="16" t="s">
        <v>714</v>
      </c>
      <c r="F19" s="16" t="s">
        <v>700</v>
      </c>
      <c r="G19" s="16" t="n">
        <v>5</v>
      </c>
      <c r="H19" s="16" t="s">
        <v>715</v>
      </c>
      <c r="I19" s="16" t="n">
        <v>90</v>
      </c>
      <c r="J19" s="16" t="n">
        <v>120</v>
      </c>
      <c r="K19" s="17" t="n">
        <v>0.5</v>
      </c>
      <c r="L19" s="18" t="n">
        <v>0.2</v>
      </c>
      <c r="M19" s="18" t="n">
        <v>4</v>
      </c>
      <c r="N19" s="19" t="n">
        <v>8</v>
      </c>
      <c r="O19" s="16" t="n">
        <v>4</v>
      </c>
      <c r="P19" s="16" t="n">
        <v>12</v>
      </c>
      <c r="Q19" s="20" t="n">
        <f aca="false">R19-N19</f>
        <v>47</v>
      </c>
      <c r="R19" s="21" t="n">
        <v>55</v>
      </c>
      <c r="S19" s="16" t="n">
        <v>40</v>
      </c>
      <c r="T19" s="16" t="n">
        <v>70</v>
      </c>
      <c r="U19" s="16" t="n">
        <v>130</v>
      </c>
      <c r="V19" s="16" t="n">
        <v>120</v>
      </c>
      <c r="W19" s="16" t="n">
        <v>160</v>
      </c>
      <c r="X19" s="22" t="n">
        <v>5.1</v>
      </c>
      <c r="Y19" s="18" t="n">
        <v>4.7</v>
      </c>
      <c r="Z19" s="18" t="n">
        <v>5.5</v>
      </c>
      <c r="AA19" s="23" t="n">
        <v>0</v>
      </c>
      <c r="AB19" s="15" t="n">
        <v>1.396</v>
      </c>
      <c r="AC19" s="15" t="n">
        <v>410</v>
      </c>
      <c r="AD19" s="16" t="n">
        <v>0</v>
      </c>
      <c r="AE19" s="16" t="s">
        <v>716</v>
      </c>
      <c r="AF19" s="15" t="n">
        <f aca="false">VLOOKUP($AE19,STARING_REEKSEN!$A:$J,3,0)</f>
        <v>0.01</v>
      </c>
      <c r="AG19" s="15" t="n">
        <f aca="false">VLOOKUP($AE19,STARING_REEKSEN!$A:$J,4,0)</f>
        <v>0.394</v>
      </c>
      <c r="AH19" s="15" t="n">
        <f aca="false">VLOOKUP($AE19,STARING_REEKSEN!$A:$J,5,0)*100</f>
        <v>0.33</v>
      </c>
      <c r="AI19" s="15" t="n">
        <f aca="false">VLOOKUP($AE19,STARING_REEKSEN!$A:$J,6,0)</f>
        <v>1.617</v>
      </c>
      <c r="AJ19" s="15" t="n">
        <f aca="false">VLOOKUP($AE19,STARING_REEKSEN!$A:$J,7,0)/100</f>
        <v>0.025</v>
      </c>
      <c r="AK19" s="24" t="n">
        <f aca="false">VLOOKUP($AE19,STARING_REEKSEN!$A:$J,8,0)</f>
        <v>0.514</v>
      </c>
      <c r="AL19" s="15" t="n">
        <f aca="false">1-(1/AI19)</f>
        <v>0.381570810142239</v>
      </c>
      <c r="AM19" s="0" t="n">
        <f aca="false">(I19)/100</f>
        <v>0.9</v>
      </c>
      <c r="AN19" s="25" t="n">
        <f aca="false">1+POWER(AH19*AM19,AI19)</f>
        <v>1.14042588789513</v>
      </c>
      <c r="AO19" s="25" t="n">
        <f aca="false">POWER(AH19*AM19,AI19-1)</f>
        <v>0.472814437357325</v>
      </c>
      <c r="AP19" s="25" t="n">
        <f aca="false">POWER(POWER(AN19,AL19)-AO19,2)</f>
        <v>0.33478129645976</v>
      </c>
      <c r="AQ19" s="25" t="n">
        <f aca="false">POWER(AN19,AL19*(AK19+2))</f>
        <v>1.13433849231155</v>
      </c>
      <c r="AR19" s="26" t="n">
        <f aca="false">AJ19</f>
        <v>0.025</v>
      </c>
      <c r="AS19" s="15" t="n">
        <f aca="false">(J19-I19)/100</f>
        <v>0.3</v>
      </c>
      <c r="AT19" s="15" t="n">
        <f aca="false">AR19*AS19</f>
        <v>0.0075</v>
      </c>
      <c r="AU19" s="15" t="n">
        <f aca="false">AF19+(AG19-AF19)/POWER(AN19,AL19)</f>
        <v>0.375221299371916</v>
      </c>
      <c r="AV19" s="15" t="n">
        <f aca="false">AU19*AS19</f>
        <v>0.112566389811575</v>
      </c>
      <c r="AW19" s="15" t="n">
        <f aca="false">K19*AS19</f>
        <v>0.15</v>
      </c>
      <c r="AX19" s="42" t="n">
        <f aca="false">ROUND(SUMIF(B:B,B19,AT:AT)/SUMIF(B:B,B19,AS:AS),4)</f>
        <v>0.079</v>
      </c>
      <c r="AY19" s="42" t="n">
        <f aca="false">IF(SUMIF(B:B,B19,AS:AS)&lt;=0,0,AX19)</f>
        <v>0.079</v>
      </c>
      <c r="AZ19" s="15" t="n">
        <f aca="false">ROUND(SUMIF(B:B,B19,AV:AV)/SUMIF(B:B,B19,AS:AS),2)</f>
        <v>0.61</v>
      </c>
      <c r="BA19" s="0" t="n">
        <f aca="false">ROUND(SUMIF(B:B,B19,AW:AW)/SUMIF(B:B,B19,AS:AS),0)/100</f>
        <v>0.38</v>
      </c>
      <c r="BB19" s="0" t="n">
        <f aca="false">IF(B19&lt;207,IF(NOT(B19=B18),IF(N19&gt;25,(J19-I19)/100,0),IF(BB18&gt;0,IF(N19&gt;25,(J19-I19)/100,0),0)),0)</f>
        <v>0</v>
      </c>
      <c r="BC19" s="0" t="n">
        <f aca="false">SUMIF(B:B,B19,BB:BB)</f>
        <v>0</v>
      </c>
    </row>
    <row r="20" customFormat="false" ht="12.8" hidden="false" customHeight="false" outlineLevel="0" collapsed="false">
      <c r="A20" s="14" t="n">
        <v>1015</v>
      </c>
      <c r="B20" s="41" t="n">
        <v>105</v>
      </c>
      <c r="C20" s="15" t="n">
        <v>25</v>
      </c>
      <c r="D20" s="16" t="n">
        <v>1200</v>
      </c>
      <c r="E20" s="16" t="s">
        <v>55</v>
      </c>
      <c r="F20" s="16" t="s">
        <v>700</v>
      </c>
      <c r="G20" s="16" t="n">
        <v>1</v>
      </c>
      <c r="H20" s="16" t="s">
        <v>701</v>
      </c>
      <c r="I20" s="16" t="n">
        <v>0</v>
      </c>
      <c r="J20" s="16" t="n">
        <v>8</v>
      </c>
      <c r="K20" s="17" t="n">
        <v>20</v>
      </c>
      <c r="L20" s="18" t="n">
        <v>15</v>
      </c>
      <c r="M20" s="18" t="n">
        <v>30</v>
      </c>
      <c r="N20" s="19" t="n">
        <v>60</v>
      </c>
      <c r="O20" s="16" t="n">
        <v>40</v>
      </c>
      <c r="P20" s="16" t="n">
        <v>70</v>
      </c>
      <c r="Q20" s="20" t="n">
        <f aca="false">R20-N20</f>
        <v>30</v>
      </c>
      <c r="R20" s="21" t="n">
        <v>90</v>
      </c>
      <c r="S20" s="16" t="n">
        <v>70</v>
      </c>
      <c r="T20" s="16" t="n">
        <v>100</v>
      </c>
      <c r="U20" s="16" t="n">
        <v>110</v>
      </c>
      <c r="V20" s="16" t="n">
        <v>90</v>
      </c>
      <c r="W20" s="16" t="n">
        <v>130</v>
      </c>
      <c r="X20" s="22" t="n">
        <v>4.9</v>
      </c>
      <c r="Y20" s="18" t="n">
        <v>4.5</v>
      </c>
      <c r="Z20" s="18" t="n">
        <v>5.5</v>
      </c>
      <c r="AA20" s="23" t="n">
        <v>0</v>
      </c>
      <c r="AB20" s="15" t="n">
        <v>0.641</v>
      </c>
      <c r="AC20" s="15" t="n">
        <v>210</v>
      </c>
      <c r="AD20" s="16" t="n">
        <v>1</v>
      </c>
      <c r="AE20" s="16" t="s">
        <v>702</v>
      </c>
      <c r="AF20" s="15" t="n">
        <f aca="false">VLOOKUP($AE20,STARING_REEKSEN!$A:$J,3,0)</f>
        <v>0</v>
      </c>
      <c r="AG20" s="15" t="n">
        <f aca="false">VLOOKUP($AE20,STARING_REEKSEN!$A:$J,4,0)</f>
        <v>0.719</v>
      </c>
      <c r="AH20" s="15" t="n">
        <f aca="false">VLOOKUP($AE20,STARING_REEKSEN!$A:$J,5,0)*100</f>
        <v>1.91</v>
      </c>
      <c r="AI20" s="15" t="n">
        <f aca="false">VLOOKUP($AE20,STARING_REEKSEN!$A:$J,6,0)</f>
        <v>1.137</v>
      </c>
      <c r="AJ20" s="15" t="n">
        <f aca="false">VLOOKUP($AE20,STARING_REEKSEN!$A:$J,7,0)/100</f>
        <v>0.0448</v>
      </c>
      <c r="AK20" s="24" t="n">
        <f aca="false">VLOOKUP($AE20,STARING_REEKSEN!$A:$J,8,0)</f>
        <v>0</v>
      </c>
      <c r="AL20" s="15" t="n">
        <f aca="false">1-(1/AI20)</f>
        <v>0.120492524186456</v>
      </c>
      <c r="AM20" s="0" t="n">
        <f aca="false">(I20)/100</f>
        <v>0</v>
      </c>
      <c r="AN20" s="25" t="n">
        <f aca="false">1+POWER(AH20*AM20,AI20)</f>
        <v>1</v>
      </c>
      <c r="AO20" s="25" t="n">
        <f aca="false">POWER(AH20*AM20,AI20-1)</f>
        <v>0</v>
      </c>
      <c r="AP20" s="25" t="n">
        <f aca="false">POWER(POWER(AN20,AL20)-AO20,2)</f>
        <v>1</v>
      </c>
      <c r="AQ20" s="25" t="n">
        <f aca="false">POWER(AN20,AL20*(AK20+2))</f>
        <v>1</v>
      </c>
      <c r="AR20" s="26" t="n">
        <f aca="false">AJ20</f>
        <v>0.0448</v>
      </c>
      <c r="AS20" s="15" t="n">
        <f aca="false">(J20-I20)/100</f>
        <v>0.08</v>
      </c>
      <c r="AT20" s="15" t="n">
        <f aca="false">AR20*AS20</f>
        <v>0.003584</v>
      </c>
      <c r="AU20" s="15" t="n">
        <f aca="false">AF20+(AG20-AF20)/POWER(AN20,AL20)</f>
        <v>0.719</v>
      </c>
      <c r="AV20" s="15" t="n">
        <f aca="false">AU20*AS20</f>
        <v>0.05752</v>
      </c>
      <c r="AW20" s="15" t="n">
        <f aca="false">K20*AS20</f>
        <v>1.6</v>
      </c>
      <c r="AX20" s="42" t="n">
        <f aca="false">ROUND(SUMIF(B:B,B20,AT:AT)/SUMIF(B:B,B20,AS:AS),4)</f>
        <v>0.0317</v>
      </c>
      <c r="AY20" s="42" t="n">
        <f aca="false">IF(SUMIF(B:B,B20,AS:AS)&lt;=0,0,AX20)</f>
        <v>0.0317</v>
      </c>
      <c r="AZ20" s="15" t="n">
        <f aca="false">ROUND(SUMIF(B:B,B20,AV:AV)/SUMIF(B:B,B20,AS:AS),2)</f>
        <v>0.76</v>
      </c>
      <c r="BA20" s="0" t="n">
        <f aca="false">ROUND(SUMIF(B:B,B20,AW:AW)/SUMIF(B:B,B20,AS:AS),0)/100</f>
        <v>0.67</v>
      </c>
      <c r="BB20" s="0" t="n">
        <f aca="false">IF(B20&lt;207,IF(NOT(B20=B19),IF(N20&gt;25,(J20-I20)/100,0),IF(BB19&gt;0,IF(N20&gt;25,(J20-I20)/100,0),0)),0)</f>
        <v>0.08</v>
      </c>
      <c r="BC20" s="0" t="n">
        <f aca="false">SUMIF(B:B,B20,BB:BB)</f>
        <v>0.3</v>
      </c>
    </row>
    <row r="21" customFormat="false" ht="12.8" hidden="false" customHeight="false" outlineLevel="0" collapsed="false">
      <c r="A21" s="14" t="n">
        <v>1015</v>
      </c>
      <c r="B21" s="41" t="n">
        <v>105</v>
      </c>
      <c r="C21" s="15" t="n">
        <v>25</v>
      </c>
      <c r="D21" s="16" t="n">
        <v>1200</v>
      </c>
      <c r="E21" s="16" t="s">
        <v>55</v>
      </c>
      <c r="F21" s="16" t="s">
        <v>700</v>
      </c>
      <c r="G21" s="16" t="n">
        <v>2</v>
      </c>
      <c r="H21" s="16" t="s">
        <v>717</v>
      </c>
      <c r="I21" s="16" t="n">
        <v>8</v>
      </c>
      <c r="J21" s="16" t="n">
        <v>30</v>
      </c>
      <c r="K21" s="17" t="n">
        <v>10</v>
      </c>
      <c r="L21" s="18" t="n">
        <v>5</v>
      </c>
      <c r="M21" s="18" t="n">
        <v>30</v>
      </c>
      <c r="N21" s="19" t="n">
        <v>60</v>
      </c>
      <c r="O21" s="16" t="n">
        <v>40</v>
      </c>
      <c r="P21" s="16" t="n">
        <v>70</v>
      </c>
      <c r="Q21" s="20" t="n">
        <f aca="false">R21-N21</f>
        <v>30</v>
      </c>
      <c r="R21" s="21" t="n">
        <v>90</v>
      </c>
      <c r="S21" s="16" t="n">
        <v>70</v>
      </c>
      <c r="T21" s="16" t="n">
        <v>100</v>
      </c>
      <c r="U21" s="16" t="n">
        <v>110</v>
      </c>
      <c r="V21" s="16" t="n">
        <v>90</v>
      </c>
      <c r="W21" s="16" t="n">
        <v>130</v>
      </c>
      <c r="X21" s="22" t="n">
        <v>4.9</v>
      </c>
      <c r="Y21" s="18" t="n">
        <v>4.5</v>
      </c>
      <c r="Z21" s="18" t="n">
        <v>5.5</v>
      </c>
      <c r="AA21" s="23" t="n">
        <v>0</v>
      </c>
      <c r="AB21" s="15" t="n">
        <v>0.918</v>
      </c>
      <c r="AC21" s="15" t="n">
        <v>210</v>
      </c>
      <c r="AD21" s="16" t="n">
        <v>0</v>
      </c>
      <c r="AE21" s="16" t="s">
        <v>718</v>
      </c>
      <c r="AF21" s="15" t="n">
        <f aca="false">VLOOKUP($AE21,STARING_REEKSEN!$A:$J,3,0)</f>
        <v>0.01</v>
      </c>
      <c r="AG21" s="15" t="n">
        <f aca="false">VLOOKUP($AE21,STARING_REEKSEN!$A:$J,4,0)</f>
        <v>0.573</v>
      </c>
      <c r="AH21" s="15" t="n">
        <f aca="false">VLOOKUP($AE21,STARING_REEKSEN!$A:$J,5,0)*100</f>
        <v>2.79</v>
      </c>
      <c r="AI21" s="15" t="n">
        <f aca="false">VLOOKUP($AE21,STARING_REEKSEN!$A:$J,6,0)</f>
        <v>1.08</v>
      </c>
      <c r="AJ21" s="15" t="n">
        <f aca="false">VLOOKUP($AE21,STARING_REEKSEN!$A:$J,7,0)/100</f>
        <v>0.0969</v>
      </c>
      <c r="AK21" s="24" t="n">
        <f aca="false">VLOOKUP($AE21,STARING_REEKSEN!$A:$J,8,0)</f>
        <v>-6.091</v>
      </c>
      <c r="AL21" s="15" t="n">
        <f aca="false">1-(1/AI21)</f>
        <v>0.0740740740740742</v>
      </c>
      <c r="AM21" s="0" t="n">
        <f aca="false">(I21)/100</f>
        <v>0.08</v>
      </c>
      <c r="AN21" s="25" t="n">
        <f aca="false">1+POWER(AH21*AM21,AI21)</f>
        <v>1.19796559770408</v>
      </c>
      <c r="AO21" s="25" t="n">
        <f aca="false">POWER(AH21*AM21,AI21-1)</f>
        <v>0.886942642043383</v>
      </c>
      <c r="AP21" s="25" t="n">
        <f aca="false">POWER(POWER(AN21,AL21)-AO21,2)</f>
        <v>0.0160090511242293</v>
      </c>
      <c r="AQ21" s="25" t="n">
        <f aca="false">POWER(AN21,AL21*(AK21+2))</f>
        <v>0.946735053958316</v>
      </c>
      <c r="AR21" s="26" t="n">
        <f aca="false">AJ21</f>
        <v>0.0969</v>
      </c>
      <c r="AS21" s="15" t="n">
        <f aca="false">(J21-I21)/100</f>
        <v>0.22</v>
      </c>
      <c r="AT21" s="15" t="n">
        <f aca="false">AR21*AS21</f>
        <v>0.021318</v>
      </c>
      <c r="AU21" s="15" t="n">
        <f aca="false">AF21+(AG21-AF21)/POWER(AN21,AL21)</f>
        <v>0.565517446038244</v>
      </c>
      <c r="AV21" s="15" t="n">
        <f aca="false">AU21*AS21</f>
        <v>0.124413838128414</v>
      </c>
      <c r="AW21" s="15" t="n">
        <f aca="false">K21*AS21</f>
        <v>2.2</v>
      </c>
      <c r="AX21" s="42" t="n">
        <f aca="false">ROUND(SUMIF(B:B,B21,AT:AT)/SUMIF(B:B,B21,AS:AS),4)</f>
        <v>0.0317</v>
      </c>
      <c r="AY21" s="42" t="n">
        <f aca="false">IF(SUMIF(B:B,B21,AS:AS)&lt;=0,0,AX21)</f>
        <v>0.0317</v>
      </c>
      <c r="AZ21" s="15" t="n">
        <f aca="false">ROUND(SUMIF(B:B,B21,AV:AV)/SUMIF(B:B,B21,AS:AS),2)</f>
        <v>0.76</v>
      </c>
      <c r="BA21" s="0" t="n">
        <f aca="false">ROUND(SUMIF(B:B,B21,AW:AW)/SUMIF(B:B,B21,AS:AS),0)/100</f>
        <v>0.67</v>
      </c>
      <c r="BB21" s="0" t="n">
        <f aca="false">IF(B21&lt;207,IF(NOT(B21=B20),IF(N21&gt;25,(J21-I21)/100,0),IF(BB20&gt;0,IF(N21&gt;25,(J21-I21)/100,0),0)),0)</f>
        <v>0.22</v>
      </c>
      <c r="BC21" s="0" t="n">
        <f aca="false">SUMIF(B:B,B21,BB:BB)</f>
        <v>0.3</v>
      </c>
    </row>
    <row r="22" customFormat="false" ht="12.8" hidden="false" customHeight="false" outlineLevel="0" collapsed="false">
      <c r="A22" s="14" t="n">
        <v>1015</v>
      </c>
      <c r="B22" s="41" t="n">
        <v>105</v>
      </c>
      <c r="C22" s="15" t="n">
        <v>25</v>
      </c>
      <c r="D22" s="16" t="n">
        <v>1200</v>
      </c>
      <c r="E22" s="16" t="s">
        <v>55</v>
      </c>
      <c r="F22" s="16" t="s">
        <v>700</v>
      </c>
      <c r="G22" s="16" t="n">
        <v>3</v>
      </c>
      <c r="H22" s="16" t="s">
        <v>719</v>
      </c>
      <c r="I22" s="16" t="n">
        <v>30</v>
      </c>
      <c r="J22" s="16" t="n">
        <v>60</v>
      </c>
      <c r="K22" s="17" t="n">
        <v>75</v>
      </c>
      <c r="L22" s="18" t="n">
        <v>60</v>
      </c>
      <c r="M22" s="18" t="n">
        <v>90</v>
      </c>
      <c r="N22" s="19" t="n">
        <v>22</v>
      </c>
      <c r="O22" s="16" t="n">
        <v>10</v>
      </c>
      <c r="P22" s="16" t="n">
        <v>60</v>
      </c>
      <c r="Q22" s="20" t="n">
        <f aca="false">R22-N22</f>
        <v>38</v>
      </c>
      <c r="R22" s="21" t="n">
        <v>60</v>
      </c>
      <c r="S22" s="16" t="n">
        <v>40</v>
      </c>
      <c r="T22" s="16" t="n">
        <v>80</v>
      </c>
      <c r="U22" s="16" t="n">
        <v>110</v>
      </c>
      <c r="V22" s="16" t="n">
        <v>90</v>
      </c>
      <c r="W22" s="16" t="n">
        <v>130</v>
      </c>
      <c r="X22" s="22" t="n">
        <v>3.6</v>
      </c>
      <c r="Y22" s="18" t="n">
        <v>3.2</v>
      </c>
      <c r="Z22" s="18" t="n">
        <v>4</v>
      </c>
      <c r="AA22" s="23" t="n">
        <v>0</v>
      </c>
      <c r="AB22" s="15" t="n">
        <v>0.232</v>
      </c>
      <c r="AC22" s="15" t="n">
        <v>160</v>
      </c>
      <c r="AD22" s="16" t="n">
        <v>0</v>
      </c>
      <c r="AE22" s="16" t="s">
        <v>720</v>
      </c>
      <c r="AF22" s="15" t="n">
        <f aca="false">VLOOKUP($AE22,STARING_REEKSEN!$A:$J,3,0)</f>
        <v>0</v>
      </c>
      <c r="AG22" s="15" t="n">
        <f aca="false">VLOOKUP($AE22,STARING_REEKSEN!$A:$J,4,0)</f>
        <v>0.889</v>
      </c>
      <c r="AH22" s="15" t="n">
        <f aca="false">VLOOKUP($AE22,STARING_REEKSEN!$A:$J,5,0)*100</f>
        <v>0.97</v>
      </c>
      <c r="AI22" s="15" t="n">
        <f aca="false">VLOOKUP($AE22,STARING_REEKSEN!$A:$J,6,0)</f>
        <v>1.364</v>
      </c>
      <c r="AJ22" s="15" t="n">
        <f aca="false">VLOOKUP($AE22,STARING_REEKSEN!$A:$J,7,0)/100</f>
        <v>0.0146</v>
      </c>
      <c r="AK22" s="24" t="n">
        <f aca="false">VLOOKUP($AE22,STARING_REEKSEN!$A:$J,8,0)</f>
        <v>-0.665</v>
      </c>
      <c r="AL22" s="15" t="n">
        <f aca="false">1-(1/AI22)</f>
        <v>0.266862170087977</v>
      </c>
      <c r="AM22" s="0" t="n">
        <f aca="false">(I22)/100</f>
        <v>0.3</v>
      </c>
      <c r="AN22" s="25" t="n">
        <f aca="false">1+POWER(AH22*AM22,AI22)</f>
        <v>1.18567354827172</v>
      </c>
      <c r="AO22" s="25" t="n">
        <f aca="false">POWER(AH22*AM22,AI22-1)</f>
        <v>0.63805343048701</v>
      </c>
      <c r="AP22" s="25" t="n">
        <f aca="false">POWER(POWER(AN22,AL22)-AO22,2)</f>
        <v>0.16682714887078</v>
      </c>
      <c r="AQ22" s="25" t="n">
        <f aca="false">POWER(AN22,AL22*(AK22+2))</f>
        <v>1.06255370839933</v>
      </c>
      <c r="AR22" s="26" t="n">
        <f aca="false">AJ22</f>
        <v>0.0146</v>
      </c>
      <c r="AS22" s="15" t="n">
        <f aca="false">(J22-I22)/100</f>
        <v>0.3</v>
      </c>
      <c r="AT22" s="15" t="n">
        <f aca="false">AR22*AS22</f>
        <v>0.00438</v>
      </c>
      <c r="AU22" s="15" t="n">
        <f aca="false">AF22+(AG22-AF22)/POWER(AN22,AL22)</f>
        <v>0.849499769907048</v>
      </c>
      <c r="AV22" s="15" t="n">
        <f aca="false">AU22*AS22</f>
        <v>0.254849930972114</v>
      </c>
      <c r="AW22" s="15" t="n">
        <f aca="false">K22*AS22</f>
        <v>22.5</v>
      </c>
      <c r="AX22" s="42" t="n">
        <f aca="false">ROUND(SUMIF(B:B,B22,AT:AT)/SUMIF(B:B,B22,AS:AS),4)</f>
        <v>0.0317</v>
      </c>
      <c r="AY22" s="42" t="n">
        <f aca="false">IF(SUMIF(B:B,B22,AS:AS)&lt;=0,0,AX22)</f>
        <v>0.0317</v>
      </c>
      <c r="AZ22" s="15" t="n">
        <f aca="false">ROUND(SUMIF(B:B,B22,AV:AV)/SUMIF(B:B,B22,AS:AS),2)</f>
        <v>0.76</v>
      </c>
      <c r="BA22" s="0" t="n">
        <f aca="false">ROUND(SUMIF(B:B,B22,AW:AW)/SUMIF(B:B,B22,AS:AS),0)/100</f>
        <v>0.67</v>
      </c>
      <c r="BB22" s="0" t="n">
        <f aca="false">IF(B22&lt;207,IF(NOT(B22=B21),IF(N22&gt;25,(J22-I22)/100,0),IF(BB21&gt;0,IF(N22&gt;25,(J22-I22)/100,0),0)),0)</f>
        <v>0</v>
      </c>
      <c r="BC22" s="0" t="n">
        <f aca="false">SUMIF(B:B,B22,BB:BB)</f>
        <v>0.3</v>
      </c>
    </row>
    <row r="23" customFormat="false" ht="12.8" hidden="false" customHeight="false" outlineLevel="0" collapsed="false">
      <c r="A23" s="14" t="n">
        <v>1015</v>
      </c>
      <c r="B23" s="41" t="n">
        <v>105</v>
      </c>
      <c r="C23" s="15" t="n">
        <v>25</v>
      </c>
      <c r="D23" s="16" t="n">
        <v>1200</v>
      </c>
      <c r="E23" s="16" t="s">
        <v>55</v>
      </c>
      <c r="F23" s="16" t="s">
        <v>700</v>
      </c>
      <c r="G23" s="16" t="n">
        <v>4</v>
      </c>
      <c r="H23" s="16" t="s">
        <v>713</v>
      </c>
      <c r="I23" s="16" t="n">
        <v>60</v>
      </c>
      <c r="J23" s="16" t="n">
        <v>120</v>
      </c>
      <c r="K23" s="17" t="n">
        <v>90</v>
      </c>
      <c r="L23" s="18" t="n">
        <v>70</v>
      </c>
      <c r="M23" s="18" t="n">
        <v>95</v>
      </c>
      <c r="N23" s="19" t="n">
        <v>8</v>
      </c>
      <c r="O23" s="16" t="n">
        <v>4</v>
      </c>
      <c r="P23" s="16" t="n">
        <v>20</v>
      </c>
      <c r="Q23" s="20" t="n">
        <f aca="false">R23-N23</f>
        <v>22</v>
      </c>
      <c r="R23" s="21" t="n">
        <v>30</v>
      </c>
      <c r="S23" s="16" t="n">
        <v>12</v>
      </c>
      <c r="T23" s="16" t="n">
        <v>50</v>
      </c>
      <c r="U23" s="16" t="n">
        <v>130</v>
      </c>
      <c r="V23" s="16" t="n">
        <v>100</v>
      </c>
      <c r="W23" s="16" t="n">
        <v>150</v>
      </c>
      <c r="X23" s="22" t="n">
        <v>3.2</v>
      </c>
      <c r="Y23" s="18" t="n">
        <v>3</v>
      </c>
      <c r="Z23" s="18" t="n">
        <v>4</v>
      </c>
      <c r="AA23" s="23" t="n">
        <v>0</v>
      </c>
      <c r="AB23" s="15" t="n">
        <v>0.215</v>
      </c>
      <c r="AC23" s="15" t="n">
        <v>160</v>
      </c>
      <c r="AD23" s="16" t="n">
        <v>0</v>
      </c>
      <c r="AE23" s="16" t="s">
        <v>720</v>
      </c>
      <c r="AF23" s="15" t="n">
        <f aca="false">VLOOKUP($AE23,STARING_REEKSEN!$A:$J,3,0)</f>
        <v>0</v>
      </c>
      <c r="AG23" s="15" t="n">
        <f aca="false">VLOOKUP($AE23,STARING_REEKSEN!$A:$J,4,0)</f>
        <v>0.889</v>
      </c>
      <c r="AH23" s="15" t="n">
        <f aca="false">VLOOKUP($AE23,STARING_REEKSEN!$A:$J,5,0)*100</f>
        <v>0.97</v>
      </c>
      <c r="AI23" s="15" t="n">
        <f aca="false">VLOOKUP($AE23,STARING_REEKSEN!$A:$J,6,0)</f>
        <v>1.364</v>
      </c>
      <c r="AJ23" s="15" t="n">
        <f aca="false">VLOOKUP($AE23,STARING_REEKSEN!$A:$J,7,0)/100</f>
        <v>0.0146</v>
      </c>
      <c r="AK23" s="24" t="n">
        <f aca="false">VLOOKUP($AE23,STARING_REEKSEN!$A:$J,8,0)</f>
        <v>-0.665</v>
      </c>
      <c r="AL23" s="15" t="n">
        <f aca="false">1-(1/AI23)</f>
        <v>0.266862170087977</v>
      </c>
      <c r="AM23" s="0" t="n">
        <f aca="false">(I23)/100</f>
        <v>0.6</v>
      </c>
      <c r="AN23" s="25" t="n">
        <f aca="false">1+POWER(AH23*AM23,AI23)</f>
        <v>1.47791972026795</v>
      </c>
      <c r="AO23" s="25" t="n">
        <f aca="false">POWER(AH23*AM23,AI23-1)</f>
        <v>0.821167904240471</v>
      </c>
      <c r="AP23" s="25" t="n">
        <f aca="false">POWER(POWER(AN23,AL23)-AO23,2)</f>
        <v>0.0833507887519928</v>
      </c>
      <c r="AQ23" s="25" t="n">
        <f aca="false">POWER(AN23,AL23*(AK23+2))</f>
        <v>1.1493173924447</v>
      </c>
      <c r="AR23" s="26" t="n">
        <f aca="false">AJ23</f>
        <v>0.0146</v>
      </c>
      <c r="AS23" s="15" t="n">
        <f aca="false">(J23-I23)/100</f>
        <v>0.6</v>
      </c>
      <c r="AT23" s="15" t="n">
        <f aca="false">AR23*AS23</f>
        <v>0.00876</v>
      </c>
      <c r="AU23" s="15" t="n">
        <f aca="false">AF23+(AG23-AF23)/POWER(AN23,AL23)</f>
        <v>0.800992350468729</v>
      </c>
      <c r="AV23" s="15" t="n">
        <f aca="false">AU23*AS23</f>
        <v>0.480595410281237</v>
      </c>
      <c r="AW23" s="15" t="n">
        <f aca="false">K23*AS23</f>
        <v>54</v>
      </c>
      <c r="AX23" s="42" t="n">
        <f aca="false">ROUND(SUMIF(B:B,B23,AT:AT)/SUMIF(B:B,B23,AS:AS),4)</f>
        <v>0.0317</v>
      </c>
      <c r="AY23" s="42" t="n">
        <f aca="false">IF(SUMIF(B:B,B23,AS:AS)&lt;=0,0,AX23)</f>
        <v>0.0317</v>
      </c>
      <c r="AZ23" s="15" t="n">
        <f aca="false">ROUND(SUMIF(B:B,B23,AV:AV)/SUMIF(B:B,B23,AS:AS),2)</f>
        <v>0.76</v>
      </c>
      <c r="BA23" s="0" t="n">
        <f aca="false">ROUND(SUMIF(B:B,B23,AW:AW)/SUMIF(B:B,B23,AS:AS),0)/100</f>
        <v>0.67</v>
      </c>
      <c r="BB23" s="0" t="n">
        <f aca="false">IF(B23&lt;207,IF(NOT(B23=B22),IF(N23&gt;25,(J23-I23)/100,0),IF(BB22&gt;0,IF(N23&gt;25,(J23-I23)/100,0),0)),0)</f>
        <v>0</v>
      </c>
      <c r="BC23" s="0" t="n">
        <f aca="false">SUMIF(B:B,B23,BB:BB)</f>
        <v>0.3</v>
      </c>
    </row>
    <row r="24" customFormat="false" ht="12.8" hidden="false" customHeight="false" outlineLevel="0" collapsed="false">
      <c r="A24" s="14" t="n">
        <v>1009</v>
      </c>
      <c r="B24" s="41" t="n">
        <v>106</v>
      </c>
      <c r="C24" s="15" t="n">
        <v>48</v>
      </c>
      <c r="D24" s="16" t="n">
        <v>1275</v>
      </c>
      <c r="E24" s="16" t="s">
        <v>721</v>
      </c>
      <c r="F24" s="16" t="s">
        <v>700</v>
      </c>
      <c r="G24" s="16" t="n">
        <v>1</v>
      </c>
      <c r="H24" s="16" t="s">
        <v>722</v>
      </c>
      <c r="I24" s="16" t="n">
        <v>0</v>
      </c>
      <c r="J24" s="16" t="n">
        <v>30</v>
      </c>
      <c r="K24" s="17" t="n">
        <v>8</v>
      </c>
      <c r="L24" s="18" t="n">
        <v>3</v>
      </c>
      <c r="M24" s="18" t="n">
        <v>15</v>
      </c>
      <c r="N24" s="19" t="n">
        <v>3</v>
      </c>
      <c r="O24" s="16" t="n">
        <v>2</v>
      </c>
      <c r="P24" s="16" t="n">
        <v>6</v>
      </c>
      <c r="Q24" s="20" t="n">
        <f aca="false">R24-N24</f>
        <v>9</v>
      </c>
      <c r="R24" s="21" t="n">
        <v>12</v>
      </c>
      <c r="S24" s="16" t="n">
        <v>8</v>
      </c>
      <c r="T24" s="16" t="n">
        <v>18</v>
      </c>
      <c r="U24" s="16" t="n">
        <v>150</v>
      </c>
      <c r="V24" s="16" t="n">
        <v>140</v>
      </c>
      <c r="W24" s="16" t="n">
        <v>180</v>
      </c>
      <c r="X24" s="22" t="n">
        <v>7.2</v>
      </c>
      <c r="Y24" s="18" t="n">
        <v>6.5</v>
      </c>
      <c r="Z24" s="18" t="n">
        <v>7.5</v>
      </c>
      <c r="AA24" s="23" t="n">
        <v>2</v>
      </c>
      <c r="AB24" s="15" t="n">
        <v>1.29</v>
      </c>
      <c r="AC24" s="15" t="n">
        <v>692</v>
      </c>
      <c r="AD24" s="16" t="n">
        <v>1</v>
      </c>
      <c r="AE24" s="16" t="s">
        <v>723</v>
      </c>
      <c r="AF24" s="15" t="n">
        <f aca="false">VLOOKUP($AE24,STARING_REEKSEN!$A:$J,3,0)</f>
        <v>0.02</v>
      </c>
      <c r="AG24" s="15" t="n">
        <f aca="false">VLOOKUP($AE24,STARING_REEKSEN!$A:$J,4,0)</f>
        <v>0.434</v>
      </c>
      <c r="AH24" s="15" t="n">
        <f aca="false">VLOOKUP($AE24,STARING_REEKSEN!$A:$J,5,0)*100</f>
        <v>2.16</v>
      </c>
      <c r="AI24" s="15" t="n">
        <f aca="false">VLOOKUP($AE24,STARING_REEKSEN!$A:$J,6,0)</f>
        <v>1.349</v>
      </c>
      <c r="AJ24" s="15" t="n">
        <f aca="false">VLOOKUP($AE24,STARING_REEKSEN!$A:$J,7,0)/100</f>
        <v>0.8324</v>
      </c>
      <c r="AK24" s="24" t="n">
        <f aca="false">VLOOKUP($AE24,STARING_REEKSEN!$A:$J,8,0)</f>
        <v>7.202</v>
      </c>
      <c r="AL24" s="15" t="n">
        <f aca="false">1-(1/AI24)</f>
        <v>0.258710155670867</v>
      </c>
      <c r="AM24" s="0" t="n">
        <f aca="false">(I24)/100</f>
        <v>0</v>
      </c>
      <c r="AN24" s="25" t="n">
        <f aca="false">1+POWER(AH24*AM24,AI24)</f>
        <v>1</v>
      </c>
      <c r="AO24" s="25" t="n">
        <f aca="false">POWER(AH24*AM24,AI24-1)</f>
        <v>0</v>
      </c>
      <c r="AP24" s="25" t="n">
        <f aca="false">POWER(POWER(AN24,AL24)-AO24,2)</f>
        <v>1</v>
      </c>
      <c r="AQ24" s="25" t="n">
        <f aca="false">POWER(AN24,AL24*(AK24+2))</f>
        <v>1</v>
      </c>
      <c r="AR24" s="26" t="n">
        <f aca="false">AJ24</f>
        <v>0.8324</v>
      </c>
      <c r="AS24" s="15" t="n">
        <f aca="false">(J24-I24)/100</f>
        <v>0.3</v>
      </c>
      <c r="AT24" s="15" t="n">
        <f aca="false">AR24*AS24</f>
        <v>0.24972</v>
      </c>
      <c r="AU24" s="15" t="n">
        <f aca="false">AF24+(AG24-AF24)/POWER(AN24,AL24)</f>
        <v>0.434</v>
      </c>
      <c r="AV24" s="15" t="n">
        <f aca="false">AU24*AS24</f>
        <v>0.1302</v>
      </c>
      <c r="AW24" s="15" t="n">
        <f aca="false">K24*AS24</f>
        <v>2.4</v>
      </c>
      <c r="AX24" s="42" t="n">
        <f aca="false">ROUND(SUMIF(B:B,B24,AT:AT)/SUMIF(B:B,B24,AS:AS),4)</f>
        <v>0.4272</v>
      </c>
      <c r="AY24" s="42" t="n">
        <f aca="false">IF(SUMIF(B:B,B24,AS:AS)&lt;=0,0,AX24)</f>
        <v>0.4272</v>
      </c>
      <c r="AZ24" s="15" t="n">
        <f aca="false">ROUND(SUMIF(B:B,B24,AV:AV)/SUMIF(B:B,B24,AS:AS),2)</f>
        <v>0.4</v>
      </c>
      <c r="BA24" s="0" t="n">
        <f aca="false">ROUND(SUMIF(B:B,B24,AW:AW)/SUMIF(B:B,B24,AS:AS),0)/100</f>
        <v>0.37</v>
      </c>
      <c r="BB24" s="0" t="n">
        <f aca="false">IF(B24&lt;207,IF(NOT(B24=B23),IF(N24&gt;25,(J24-I24)/100,0),IF(BB23&gt;0,IF(N24&gt;25,(J24-I24)/100,0),0)),0)</f>
        <v>0</v>
      </c>
      <c r="BC24" s="0" t="n">
        <f aca="false">SUMIF(B:B,B24,BB:BB)</f>
        <v>0</v>
      </c>
    </row>
    <row r="25" customFormat="false" ht="12.8" hidden="false" customHeight="false" outlineLevel="0" collapsed="false">
      <c r="A25" s="14" t="n">
        <v>1009</v>
      </c>
      <c r="B25" s="41" t="n">
        <v>106</v>
      </c>
      <c r="C25" s="15" t="n">
        <v>48</v>
      </c>
      <c r="D25" s="16" t="n">
        <v>1275</v>
      </c>
      <c r="E25" s="16" t="s">
        <v>721</v>
      </c>
      <c r="F25" s="16" t="s">
        <v>700</v>
      </c>
      <c r="G25" s="16" t="n">
        <v>2</v>
      </c>
      <c r="H25" s="16" t="s">
        <v>719</v>
      </c>
      <c r="I25" s="16" t="n">
        <v>30</v>
      </c>
      <c r="J25" s="16" t="n">
        <v>75</v>
      </c>
      <c r="K25" s="17" t="n">
        <v>90</v>
      </c>
      <c r="L25" s="18" t="n">
        <v>70</v>
      </c>
      <c r="M25" s="18" t="n">
        <v>95</v>
      </c>
      <c r="N25" s="19" t="n">
        <v>2</v>
      </c>
      <c r="O25" s="16" t="n">
        <v>1</v>
      </c>
      <c r="P25" s="16" t="n">
        <v>4</v>
      </c>
      <c r="Q25" s="20" t="n">
        <f aca="false">R25-N25</f>
        <v>6</v>
      </c>
      <c r="R25" s="21" t="n">
        <v>8</v>
      </c>
      <c r="S25" s="16" t="n">
        <v>4</v>
      </c>
      <c r="T25" s="16" t="n">
        <v>10</v>
      </c>
      <c r="U25" s="16" t="n">
        <v>150</v>
      </c>
      <c r="V25" s="16" t="n">
        <v>140</v>
      </c>
      <c r="W25" s="16" t="n">
        <v>180</v>
      </c>
      <c r="X25" s="22" t="n">
        <v>4</v>
      </c>
      <c r="Y25" s="18" t="n">
        <v>3.6</v>
      </c>
      <c r="Z25" s="18" t="n">
        <v>5</v>
      </c>
      <c r="AA25" s="23" t="n">
        <v>0</v>
      </c>
      <c r="AB25" s="15" t="n">
        <v>0.169</v>
      </c>
      <c r="AC25" s="15" t="n">
        <v>150</v>
      </c>
      <c r="AD25" s="16" t="n">
        <v>0</v>
      </c>
      <c r="AE25" s="16" t="s">
        <v>708</v>
      </c>
      <c r="AF25" s="15" t="n">
        <f aca="false">VLOOKUP($AE25,STARING_REEKSEN!$A:$J,3,0)</f>
        <v>0.01</v>
      </c>
      <c r="AG25" s="15" t="n">
        <f aca="false">VLOOKUP($AE25,STARING_REEKSEN!$A:$J,4,0)</f>
        <v>0.58</v>
      </c>
      <c r="AH25" s="15" t="n">
        <f aca="false">VLOOKUP($AE25,STARING_REEKSEN!$A:$J,5,0)*100</f>
        <v>1.27</v>
      </c>
      <c r="AI25" s="15" t="n">
        <f aca="false">VLOOKUP($AE25,STARING_REEKSEN!$A:$J,6,0)</f>
        <v>1.316</v>
      </c>
      <c r="AJ25" s="15" t="n">
        <f aca="false">VLOOKUP($AE25,STARING_REEKSEN!$A:$J,7,0)/100</f>
        <v>0.3595</v>
      </c>
      <c r="AK25" s="24" t="n">
        <f aca="false">VLOOKUP($AE25,STARING_REEKSEN!$A:$J,8,0)</f>
        <v>-0.786</v>
      </c>
      <c r="AL25" s="15" t="n">
        <f aca="false">1-(1/AI25)</f>
        <v>0.240121580547112</v>
      </c>
      <c r="AM25" s="0" t="n">
        <f aca="false">(I25)/100</f>
        <v>0.3</v>
      </c>
      <c r="AN25" s="25" t="n">
        <f aca="false">1+POWER(AH25*AM25,AI25)</f>
        <v>1.28086477043872</v>
      </c>
      <c r="AO25" s="25" t="n">
        <f aca="false">POWER(AH25*AM25,AI25-1)</f>
        <v>0.737177875167253</v>
      </c>
      <c r="AP25" s="25" t="n">
        <f aca="false">POWER(POWER(AN25,AL25)-AO25,2)</f>
        <v>0.105016651540754</v>
      </c>
      <c r="AQ25" s="25" t="n">
        <f aca="false">POWER(AN25,AL25*(AK25+2))</f>
        <v>1.07482565297241</v>
      </c>
      <c r="AR25" s="26" t="n">
        <f aca="false">AJ25</f>
        <v>0.3595</v>
      </c>
      <c r="AS25" s="15" t="n">
        <f aca="false">(J25-I25)/100</f>
        <v>0.45</v>
      </c>
      <c r="AT25" s="15" t="n">
        <f aca="false">AR25*AS25</f>
        <v>0.161775</v>
      </c>
      <c r="AU25" s="15" t="n">
        <f aca="false">AF25+(AG25-AF25)/POWER(AN25,AL25)</f>
        <v>0.547107229419273</v>
      </c>
      <c r="AV25" s="15" t="n">
        <f aca="false">AU25*AS25</f>
        <v>0.246198253238673</v>
      </c>
      <c r="AW25" s="15" t="n">
        <f aca="false">K25*AS25</f>
        <v>40.5</v>
      </c>
      <c r="AX25" s="42" t="n">
        <f aca="false">ROUND(SUMIF(B:B,B25,AT:AT)/SUMIF(B:B,B25,AS:AS),4)</f>
        <v>0.4272</v>
      </c>
      <c r="AY25" s="42" t="n">
        <f aca="false">IF(SUMIF(B:B,B25,AS:AS)&lt;=0,0,AX25)</f>
        <v>0.4272</v>
      </c>
      <c r="AZ25" s="15" t="n">
        <f aca="false">ROUND(SUMIF(B:B,B25,AV:AV)/SUMIF(B:B,B25,AS:AS),2)</f>
        <v>0.4</v>
      </c>
      <c r="BA25" s="0" t="n">
        <f aca="false">ROUND(SUMIF(B:B,B25,AW:AW)/SUMIF(B:B,B25,AS:AS),0)/100</f>
        <v>0.37</v>
      </c>
      <c r="BB25" s="0" t="n">
        <f aca="false">IF(B25&lt;207,IF(NOT(B25=B24),IF(N25&gt;25,(J25-I25)/100,0),IF(BB24&gt;0,IF(N25&gt;25,(J25-I25)/100,0),0)),0)</f>
        <v>0</v>
      </c>
      <c r="BC25" s="0" t="n">
        <f aca="false">SUMIF(B:B,B25,BB:BB)</f>
        <v>0</v>
      </c>
    </row>
    <row r="26" customFormat="false" ht="12.8" hidden="false" customHeight="false" outlineLevel="0" collapsed="false">
      <c r="A26" s="14" t="n">
        <v>1009</v>
      </c>
      <c r="B26" s="41" t="n">
        <v>106</v>
      </c>
      <c r="C26" s="15" t="n">
        <v>48</v>
      </c>
      <c r="D26" s="16" t="n">
        <v>1275</v>
      </c>
      <c r="E26" s="16" t="s">
        <v>721</v>
      </c>
      <c r="F26" s="16" t="s">
        <v>700</v>
      </c>
      <c r="G26" s="16" t="n">
        <v>3</v>
      </c>
      <c r="H26" s="16" t="s">
        <v>724</v>
      </c>
      <c r="I26" s="16" t="n">
        <v>75</v>
      </c>
      <c r="J26" s="16" t="n">
        <v>90</v>
      </c>
      <c r="K26" s="17" t="n">
        <v>7</v>
      </c>
      <c r="L26" s="18" t="n">
        <v>5</v>
      </c>
      <c r="M26" s="18" t="n">
        <v>20</v>
      </c>
      <c r="N26" s="19" t="n">
        <v>3</v>
      </c>
      <c r="O26" s="16" t="n">
        <v>1</v>
      </c>
      <c r="P26" s="16" t="n">
        <v>8</v>
      </c>
      <c r="Q26" s="20" t="n">
        <f aca="false">R26-N26</f>
        <v>7</v>
      </c>
      <c r="R26" s="21" t="n">
        <v>10</v>
      </c>
      <c r="S26" s="16" t="n">
        <v>4</v>
      </c>
      <c r="T26" s="16" t="n">
        <v>25</v>
      </c>
      <c r="U26" s="16" t="n">
        <v>160</v>
      </c>
      <c r="V26" s="16" t="n">
        <v>140</v>
      </c>
      <c r="W26" s="16" t="n">
        <v>180</v>
      </c>
      <c r="X26" s="22" t="n">
        <v>4.7</v>
      </c>
      <c r="Y26" s="18" t="n">
        <v>4</v>
      </c>
      <c r="Z26" s="18" t="n">
        <v>5</v>
      </c>
      <c r="AA26" s="23" t="n">
        <v>0</v>
      </c>
      <c r="AB26" s="15" t="n">
        <v>1.326</v>
      </c>
      <c r="AC26" s="15" t="n">
        <v>410</v>
      </c>
      <c r="AD26" s="16" t="n">
        <v>0</v>
      </c>
      <c r="AE26" s="16" t="s">
        <v>710</v>
      </c>
      <c r="AF26" s="15" t="n">
        <f aca="false">VLOOKUP($AE26,STARING_REEKSEN!$A:$J,3,0)</f>
        <v>0.02</v>
      </c>
      <c r="AG26" s="15" t="n">
        <f aca="false">VLOOKUP($AE26,STARING_REEKSEN!$A:$J,4,0)</f>
        <v>0.387</v>
      </c>
      <c r="AH26" s="15" t="n">
        <f aca="false">VLOOKUP($AE26,STARING_REEKSEN!$A:$J,5,0)*100</f>
        <v>1.61</v>
      </c>
      <c r="AI26" s="15" t="n">
        <f aca="false">VLOOKUP($AE26,STARING_REEKSEN!$A:$J,6,0)</f>
        <v>1.524</v>
      </c>
      <c r="AJ26" s="15" t="n">
        <f aca="false">VLOOKUP($AE26,STARING_REEKSEN!$A:$J,7,0)/100</f>
        <v>0.2276</v>
      </c>
      <c r="AK26" s="24" t="n">
        <f aca="false">VLOOKUP($AE26,STARING_REEKSEN!$A:$J,8,0)</f>
        <v>2.44</v>
      </c>
      <c r="AL26" s="15" t="n">
        <f aca="false">1-(1/AI26)</f>
        <v>0.343832020997375</v>
      </c>
      <c r="AM26" s="0" t="n">
        <f aca="false">(I26)/100</f>
        <v>0.75</v>
      </c>
      <c r="AN26" s="25" t="n">
        <f aca="false">1+POWER(AH26*AM26,AI26)</f>
        <v>2.33289518923419</v>
      </c>
      <c r="AO26" s="25" t="n">
        <f aca="false">POWER(AH26*AM26,AI26-1)</f>
        <v>1.10384694760595</v>
      </c>
      <c r="AP26" s="25" t="n">
        <f aca="false">POWER(POWER(AN26,AL26)-AO26,2)</f>
        <v>0.0548825605311298</v>
      </c>
      <c r="AQ26" s="25" t="n">
        <f aca="false">POWER(AN26,AL26*(AK26+2))</f>
        <v>3.64446739020845</v>
      </c>
      <c r="AR26" s="26" t="n">
        <f aca="false">AJ26</f>
        <v>0.2276</v>
      </c>
      <c r="AS26" s="15" t="n">
        <f aca="false">(J26-I26)/100</f>
        <v>0.15</v>
      </c>
      <c r="AT26" s="15" t="n">
        <f aca="false">AR26*AS26</f>
        <v>0.03414</v>
      </c>
      <c r="AU26" s="15" t="n">
        <f aca="false">AF26+(AG26-AF26)/POWER(AN26,AL26)</f>
        <v>0.294265957057128</v>
      </c>
      <c r="AV26" s="15" t="n">
        <f aca="false">AU26*AS26</f>
        <v>0.0441398935585692</v>
      </c>
      <c r="AW26" s="15" t="n">
        <f aca="false">K26*AS26</f>
        <v>1.05</v>
      </c>
      <c r="AX26" s="42" t="n">
        <f aca="false">ROUND(SUMIF(B:B,B26,AT:AT)/SUMIF(B:B,B26,AS:AS),4)</f>
        <v>0.4272</v>
      </c>
      <c r="AY26" s="42" t="n">
        <f aca="false">IF(SUMIF(B:B,B26,AS:AS)&lt;=0,0,AX26)</f>
        <v>0.4272</v>
      </c>
      <c r="AZ26" s="15" t="n">
        <f aca="false">ROUND(SUMIF(B:B,B26,AV:AV)/SUMIF(B:B,B26,AS:AS),2)</f>
        <v>0.4</v>
      </c>
      <c r="BA26" s="0" t="n">
        <f aca="false">ROUND(SUMIF(B:B,B26,AW:AW)/SUMIF(B:B,B26,AS:AS),0)/100</f>
        <v>0.37</v>
      </c>
      <c r="BB26" s="0" t="n">
        <f aca="false">IF(B26&lt;207,IF(NOT(B26=B25),IF(N26&gt;25,(J26-I26)/100,0),IF(BB25&gt;0,IF(N26&gt;25,(J26-I26)/100,0),0)),0)</f>
        <v>0</v>
      </c>
      <c r="BC26" s="0" t="n">
        <f aca="false">SUMIF(B:B,B26,BB:BB)</f>
        <v>0</v>
      </c>
    </row>
    <row r="27" customFormat="false" ht="12.8" hidden="false" customHeight="false" outlineLevel="0" collapsed="false">
      <c r="A27" s="14" t="n">
        <v>1009</v>
      </c>
      <c r="B27" s="41" t="n">
        <v>106</v>
      </c>
      <c r="C27" s="15" t="n">
        <v>48</v>
      </c>
      <c r="D27" s="16" t="n">
        <v>1275</v>
      </c>
      <c r="E27" s="16" t="s">
        <v>721</v>
      </c>
      <c r="F27" s="16" t="s">
        <v>700</v>
      </c>
      <c r="G27" s="16" t="n">
        <v>4</v>
      </c>
      <c r="H27" s="16" t="s">
        <v>725</v>
      </c>
      <c r="I27" s="16" t="n">
        <v>90</v>
      </c>
      <c r="J27" s="16" t="n">
        <v>110</v>
      </c>
      <c r="K27" s="17" t="n">
        <v>3</v>
      </c>
      <c r="L27" s="18" t="n">
        <v>1</v>
      </c>
      <c r="M27" s="18" t="n">
        <v>8</v>
      </c>
      <c r="N27" s="19" t="n">
        <v>2</v>
      </c>
      <c r="O27" s="16" t="n">
        <v>1</v>
      </c>
      <c r="P27" s="16" t="n">
        <v>4</v>
      </c>
      <c r="Q27" s="20" t="n">
        <f aca="false">R27-N27</f>
        <v>6</v>
      </c>
      <c r="R27" s="21" t="n">
        <v>8</v>
      </c>
      <c r="S27" s="16" t="n">
        <v>4</v>
      </c>
      <c r="T27" s="16" t="n">
        <v>15</v>
      </c>
      <c r="U27" s="16" t="n">
        <v>160</v>
      </c>
      <c r="V27" s="16" t="n">
        <v>140</v>
      </c>
      <c r="W27" s="16" t="n">
        <v>180</v>
      </c>
      <c r="X27" s="22" t="n">
        <v>4.7</v>
      </c>
      <c r="Y27" s="18" t="n">
        <v>4</v>
      </c>
      <c r="Z27" s="18" t="n">
        <v>5</v>
      </c>
      <c r="AA27" s="23" t="n">
        <v>0</v>
      </c>
      <c r="AB27" s="15" t="n">
        <v>1.545</v>
      </c>
      <c r="AC27" s="15" t="n">
        <v>410</v>
      </c>
      <c r="AD27" s="16" t="n">
        <v>0</v>
      </c>
      <c r="AE27" s="16" t="s">
        <v>726</v>
      </c>
      <c r="AF27" s="15" t="n">
        <f aca="false">VLOOKUP($AE27,STARING_REEKSEN!$A:$J,3,0)</f>
        <v>0.01</v>
      </c>
      <c r="AG27" s="15" t="n">
        <f aca="false">VLOOKUP($AE27,STARING_REEKSEN!$A:$J,4,0)</f>
        <v>0.366</v>
      </c>
      <c r="AH27" s="15" t="n">
        <f aca="false">VLOOKUP($AE27,STARING_REEKSEN!$A:$J,5,0)*100</f>
        <v>1.6</v>
      </c>
      <c r="AI27" s="15" t="n">
        <f aca="false">VLOOKUP($AE27,STARING_REEKSEN!$A:$J,6,0)</f>
        <v>2.163</v>
      </c>
      <c r="AJ27" s="15" t="n">
        <f aca="false">VLOOKUP($AE27,STARING_REEKSEN!$A:$J,7,0)/100</f>
        <v>0.2232</v>
      </c>
      <c r="AK27" s="24" t="n">
        <f aca="false">VLOOKUP($AE27,STARING_REEKSEN!$A:$J,8,0)</f>
        <v>2.868</v>
      </c>
      <c r="AL27" s="15" t="n">
        <f aca="false">1-(1/AI27)</f>
        <v>0.537679149329635</v>
      </c>
      <c r="AM27" s="0" t="n">
        <f aca="false">(I27)/100</f>
        <v>0.9</v>
      </c>
      <c r="AN27" s="25" t="n">
        <f aca="false">1+POWER(AH27*AM27,AI27)</f>
        <v>3.20058460517773</v>
      </c>
      <c r="AO27" s="25" t="n">
        <f aca="false">POWER(AH27*AM27,AI27-1)</f>
        <v>1.52818375359565</v>
      </c>
      <c r="AP27" s="25" t="n">
        <f aca="false">POWER(POWER(AN27,AL27)-AO27,2)</f>
        <v>0.116278854481534</v>
      </c>
      <c r="AQ27" s="25" t="n">
        <f aca="false">POWER(AN27,AL27*(AK27+2))</f>
        <v>21.0086606548985</v>
      </c>
      <c r="AR27" s="26" t="n">
        <f aca="false">AJ27</f>
        <v>0.2232</v>
      </c>
      <c r="AS27" s="15" t="n">
        <f aca="false">(J27-I27)/100</f>
        <v>0.2</v>
      </c>
      <c r="AT27" s="15" t="n">
        <f aca="false">AR27*AS27</f>
        <v>0.04464</v>
      </c>
      <c r="AU27" s="15" t="n">
        <f aca="false">AF27+(AG27-AF27)/POWER(AN27,AL27)</f>
        <v>0.200457785909593</v>
      </c>
      <c r="AV27" s="15" t="n">
        <f aca="false">AU27*AS27</f>
        <v>0.0400915571819185</v>
      </c>
      <c r="AW27" s="15" t="n">
        <f aca="false">K27*AS27</f>
        <v>0.6</v>
      </c>
      <c r="AX27" s="42" t="n">
        <f aca="false">ROUND(SUMIF(B:B,B27,AT:AT)/SUMIF(B:B,B27,AS:AS),4)</f>
        <v>0.4272</v>
      </c>
      <c r="AY27" s="42" t="n">
        <f aca="false">IF(SUMIF(B:B,B27,AS:AS)&lt;=0,0,AX27)</f>
        <v>0.4272</v>
      </c>
      <c r="AZ27" s="15" t="n">
        <f aca="false">ROUND(SUMIF(B:B,B27,AV:AV)/SUMIF(B:B,B27,AS:AS),2)</f>
        <v>0.4</v>
      </c>
      <c r="BA27" s="0" t="n">
        <f aca="false">ROUND(SUMIF(B:B,B27,AW:AW)/SUMIF(B:B,B27,AS:AS),0)/100</f>
        <v>0.37</v>
      </c>
      <c r="BB27" s="0" t="n">
        <f aca="false">IF(B27&lt;207,IF(NOT(B27=B26),IF(N27&gt;25,(J27-I27)/100,0),IF(BB26&gt;0,IF(N27&gt;25,(J27-I27)/100,0),0)),0)</f>
        <v>0</v>
      </c>
      <c r="BC27" s="0" t="n">
        <f aca="false">SUMIF(B:B,B27,BB:BB)</f>
        <v>0</v>
      </c>
    </row>
    <row r="28" customFormat="false" ht="12.8" hidden="false" customHeight="false" outlineLevel="0" collapsed="false">
      <c r="A28" s="14" t="n">
        <v>1009</v>
      </c>
      <c r="B28" s="41" t="n">
        <v>106</v>
      </c>
      <c r="C28" s="15" t="n">
        <v>48</v>
      </c>
      <c r="D28" s="16" t="n">
        <v>1275</v>
      </c>
      <c r="E28" s="16" t="s">
        <v>721</v>
      </c>
      <c r="F28" s="16" t="s">
        <v>700</v>
      </c>
      <c r="G28" s="16" t="n">
        <v>5</v>
      </c>
      <c r="H28" s="16" t="s">
        <v>715</v>
      </c>
      <c r="I28" s="16" t="n">
        <v>110</v>
      </c>
      <c r="J28" s="16" t="n">
        <v>120</v>
      </c>
      <c r="K28" s="17" t="n">
        <v>0.5</v>
      </c>
      <c r="L28" s="18" t="n">
        <v>0.1</v>
      </c>
      <c r="M28" s="18" t="n">
        <v>3</v>
      </c>
      <c r="N28" s="19" t="n">
        <v>2</v>
      </c>
      <c r="O28" s="16" t="n">
        <v>1</v>
      </c>
      <c r="P28" s="16" t="n">
        <v>4</v>
      </c>
      <c r="Q28" s="20" t="n">
        <f aca="false">R28-N28</f>
        <v>6</v>
      </c>
      <c r="R28" s="21" t="n">
        <v>8</v>
      </c>
      <c r="S28" s="16" t="n">
        <v>4</v>
      </c>
      <c r="T28" s="16" t="n">
        <v>15</v>
      </c>
      <c r="U28" s="16" t="n">
        <v>160</v>
      </c>
      <c r="V28" s="16" t="n">
        <v>140</v>
      </c>
      <c r="W28" s="16" t="n">
        <v>180</v>
      </c>
      <c r="X28" s="22" t="n">
        <v>4.7</v>
      </c>
      <c r="Y28" s="18" t="n">
        <v>4</v>
      </c>
      <c r="Z28" s="18" t="n">
        <v>5</v>
      </c>
      <c r="AA28" s="23" t="n">
        <v>0</v>
      </c>
      <c r="AB28" s="15" t="n">
        <v>1.663</v>
      </c>
      <c r="AC28" s="15" t="n">
        <v>410</v>
      </c>
      <c r="AD28" s="16" t="n">
        <v>0</v>
      </c>
      <c r="AE28" s="16" t="s">
        <v>726</v>
      </c>
      <c r="AF28" s="15" t="n">
        <f aca="false">VLOOKUP($AE28,STARING_REEKSEN!$A:$J,3,0)</f>
        <v>0.01</v>
      </c>
      <c r="AG28" s="15" t="n">
        <f aca="false">VLOOKUP($AE28,STARING_REEKSEN!$A:$J,4,0)</f>
        <v>0.366</v>
      </c>
      <c r="AH28" s="15" t="n">
        <f aca="false">VLOOKUP($AE28,STARING_REEKSEN!$A:$J,5,0)*100</f>
        <v>1.6</v>
      </c>
      <c r="AI28" s="15" t="n">
        <f aca="false">VLOOKUP($AE28,STARING_REEKSEN!$A:$J,6,0)</f>
        <v>2.163</v>
      </c>
      <c r="AJ28" s="15" t="n">
        <f aca="false">VLOOKUP($AE28,STARING_REEKSEN!$A:$J,7,0)/100</f>
        <v>0.2232</v>
      </c>
      <c r="AK28" s="24" t="n">
        <f aca="false">VLOOKUP($AE28,STARING_REEKSEN!$A:$J,8,0)</f>
        <v>2.868</v>
      </c>
      <c r="AL28" s="15" t="n">
        <f aca="false">1-(1/AI28)</f>
        <v>0.537679149329635</v>
      </c>
      <c r="AM28" s="0" t="n">
        <f aca="false">(I28)/100</f>
        <v>1.1</v>
      </c>
      <c r="AN28" s="25" t="n">
        <f aca="false">1+POWER(AH28*AM28,AI28)</f>
        <v>4.39659605208911</v>
      </c>
      <c r="AO28" s="25" t="n">
        <f aca="false">POWER(AH28*AM28,AI28-1)</f>
        <v>1.92988412050517</v>
      </c>
      <c r="AP28" s="25" t="n">
        <f aca="false">POWER(POWER(AN28,AL28)-AO28,2)</f>
        <v>0.0825078767911801</v>
      </c>
      <c r="AQ28" s="25" t="n">
        <f aca="false">POWER(AN28,AL28*(AK28+2))</f>
        <v>48.2289171343238</v>
      </c>
      <c r="AR28" s="26" t="n">
        <f aca="false">AJ28</f>
        <v>0.2232</v>
      </c>
      <c r="AS28" s="15" t="n">
        <f aca="false">(J28-I28)/100</f>
        <v>0.1</v>
      </c>
      <c r="AT28" s="15" t="n">
        <f aca="false">AR28*AS28</f>
        <v>0.02232</v>
      </c>
      <c r="AU28" s="15" t="n">
        <f aca="false">AF28+(AG28-AF28)/POWER(AN28,AL28)</f>
        <v>0.170568233714367</v>
      </c>
      <c r="AV28" s="15" t="n">
        <f aca="false">AU28*AS28</f>
        <v>0.0170568233714367</v>
      </c>
      <c r="AW28" s="15" t="n">
        <f aca="false">K28*AS28</f>
        <v>0.05</v>
      </c>
      <c r="AX28" s="42" t="n">
        <f aca="false">ROUND(SUMIF(B:B,B28,AT:AT)/SUMIF(B:B,B28,AS:AS),4)</f>
        <v>0.4272</v>
      </c>
      <c r="AY28" s="42" t="n">
        <f aca="false">IF(SUMIF(B:B,B28,AS:AS)&lt;=0,0,AX28)</f>
        <v>0.4272</v>
      </c>
      <c r="AZ28" s="15" t="n">
        <f aca="false">ROUND(SUMIF(B:B,B28,AV:AV)/SUMIF(B:B,B28,AS:AS),2)</f>
        <v>0.4</v>
      </c>
      <c r="BA28" s="0" t="n">
        <f aca="false">ROUND(SUMIF(B:B,B28,AW:AW)/SUMIF(B:B,B28,AS:AS),0)/100</f>
        <v>0.37</v>
      </c>
      <c r="BB28" s="0" t="n">
        <f aca="false">IF(B28&lt;207,IF(NOT(B28=B27),IF(N28&gt;25,(J28-I28)/100,0),IF(BB27&gt;0,IF(N28&gt;25,(J28-I28)/100,0),0)),0)</f>
        <v>0</v>
      </c>
      <c r="BC28" s="0" t="n">
        <f aca="false">SUMIF(B:B,B28,BB:BB)</f>
        <v>0</v>
      </c>
    </row>
    <row r="29" customFormat="false" ht="12.8" hidden="false" customHeight="false" outlineLevel="0" collapsed="false">
      <c r="A29" s="14" t="n">
        <v>1006</v>
      </c>
      <c r="B29" s="41" t="n">
        <v>107</v>
      </c>
      <c r="C29" s="15" t="n">
        <v>56</v>
      </c>
      <c r="D29" s="16" t="n">
        <v>1281</v>
      </c>
      <c r="E29" s="16" t="s">
        <v>75</v>
      </c>
      <c r="F29" s="16" t="s">
        <v>700</v>
      </c>
      <c r="G29" s="16" t="n">
        <v>1</v>
      </c>
      <c r="H29" s="16" t="s">
        <v>701</v>
      </c>
      <c r="I29" s="16" t="n">
        <v>0</v>
      </c>
      <c r="J29" s="16" t="n">
        <v>10</v>
      </c>
      <c r="K29" s="17" t="n">
        <v>65</v>
      </c>
      <c r="L29" s="18" t="n">
        <v>50</v>
      </c>
      <c r="M29" s="18" t="n">
        <v>70</v>
      </c>
      <c r="N29" s="19" t="n">
        <v>40</v>
      </c>
      <c r="O29" s="16" t="n">
        <v>20</v>
      </c>
      <c r="P29" s="16" t="n">
        <v>60</v>
      </c>
      <c r="Q29" s="20" t="n">
        <f aca="false">R29-N29</f>
        <v>35</v>
      </c>
      <c r="R29" s="21" t="n">
        <v>75</v>
      </c>
      <c r="S29" s="16" t="n">
        <v>40</v>
      </c>
      <c r="T29" s="16" t="n">
        <v>90</v>
      </c>
      <c r="U29" s="16" t="n">
        <v>110</v>
      </c>
      <c r="V29" s="16" t="n">
        <v>80</v>
      </c>
      <c r="W29" s="16" t="n">
        <v>130</v>
      </c>
      <c r="X29" s="22" t="n">
        <v>5</v>
      </c>
      <c r="Y29" s="18" t="n">
        <v>4.5</v>
      </c>
      <c r="Z29" s="18" t="n">
        <v>5.3</v>
      </c>
      <c r="AA29" s="23" t="n">
        <v>0</v>
      </c>
      <c r="AB29" s="15" t="n">
        <v>0.471</v>
      </c>
      <c r="AC29" s="15" t="n">
        <v>110</v>
      </c>
      <c r="AD29" s="16" t="n">
        <v>1</v>
      </c>
      <c r="AE29" s="16" t="s">
        <v>727</v>
      </c>
      <c r="AF29" s="15" t="n">
        <f aca="false">VLOOKUP($AE29,STARING_REEKSEN!$A:$J,3,0)</f>
        <v>0</v>
      </c>
      <c r="AG29" s="15" t="n">
        <f aca="false">VLOOKUP($AE29,STARING_REEKSEN!$A:$J,4,0)</f>
        <v>0.765</v>
      </c>
      <c r="AH29" s="15" t="n">
        <f aca="false">VLOOKUP($AE29,STARING_REEKSEN!$A:$J,5,0)*100</f>
        <v>2.05</v>
      </c>
      <c r="AI29" s="15" t="n">
        <f aca="false">VLOOKUP($AE29,STARING_REEKSEN!$A:$J,6,0)</f>
        <v>1.151</v>
      </c>
      <c r="AJ29" s="15" t="n">
        <f aca="false">VLOOKUP($AE29,STARING_REEKSEN!$A:$J,7,0)/100</f>
        <v>0.1314</v>
      </c>
      <c r="AK29" s="24" t="n">
        <f aca="false">VLOOKUP($AE29,STARING_REEKSEN!$A:$J,8,0)</f>
        <v>0</v>
      </c>
      <c r="AL29" s="15" t="n">
        <f aca="false">1-(1/AI29)</f>
        <v>0.131190269331017</v>
      </c>
      <c r="AM29" s="0" t="n">
        <f aca="false">(I29)/100</f>
        <v>0</v>
      </c>
      <c r="AN29" s="25" t="n">
        <f aca="false">1+POWER(AH29*AM29,AI29)</f>
        <v>1</v>
      </c>
      <c r="AO29" s="25" t="n">
        <f aca="false">POWER(AH29*AM29,AI29-1)</f>
        <v>0</v>
      </c>
      <c r="AP29" s="25" t="n">
        <f aca="false">POWER(POWER(AN29,AL29)-AO29,2)</f>
        <v>1</v>
      </c>
      <c r="AQ29" s="25" t="n">
        <f aca="false">POWER(AN29,AL29*(AK29+2))</f>
        <v>1</v>
      </c>
      <c r="AR29" s="26" t="n">
        <f aca="false">AJ29</f>
        <v>0.1314</v>
      </c>
      <c r="AS29" s="15" t="n">
        <f aca="false">(J29-I29)/100</f>
        <v>0.1</v>
      </c>
      <c r="AT29" s="15" t="n">
        <f aca="false">AR29*AS29</f>
        <v>0.01314</v>
      </c>
      <c r="AU29" s="15" t="n">
        <f aca="false">AF29+(AG29-AF29)/POWER(AN29,AL29)</f>
        <v>0.765</v>
      </c>
      <c r="AV29" s="15" t="n">
        <f aca="false">AU29*AS29</f>
        <v>0.0765</v>
      </c>
      <c r="AW29" s="15" t="n">
        <f aca="false">K29*AS29</f>
        <v>6.5</v>
      </c>
      <c r="AX29" s="42" t="n">
        <f aca="false">ROUND(SUMIF(B:B,B29,AT:AT)/SUMIF(B:B,B29,AS:AS),4)</f>
        <v>0.0243</v>
      </c>
      <c r="AY29" s="42" t="n">
        <f aca="false">IF(SUMIF(B:B,B29,AS:AS)&lt;=0,0,AX29)</f>
        <v>0.0243</v>
      </c>
      <c r="AZ29" s="15" t="n">
        <f aca="false">ROUND(SUMIF(B:B,B29,AV:AV)/SUMIF(B:B,B29,AS:AS),2)</f>
        <v>0.84</v>
      </c>
      <c r="BA29" s="0" t="n">
        <f aca="false">ROUND(SUMIF(B:B,B29,AW:AW)/SUMIF(B:B,B29,AS:AS),0)/100</f>
        <v>0.83</v>
      </c>
      <c r="BB29" s="0" t="n">
        <f aca="false">IF(B29&lt;207,IF(NOT(B29=B28),IF(N29&gt;25,(J29-I29)/100,0),IF(BB28&gt;0,IF(N29&gt;25,(J29-I29)/100,0),0)),0)</f>
        <v>0.1</v>
      </c>
      <c r="BC29" s="0" t="n">
        <f aca="false">SUMIF(B:B,B29,BB:BB)</f>
        <v>0.4</v>
      </c>
    </row>
    <row r="30" customFormat="false" ht="12.8" hidden="false" customHeight="false" outlineLevel="0" collapsed="false">
      <c r="A30" s="14" t="n">
        <v>1006</v>
      </c>
      <c r="B30" s="41" t="n">
        <v>107</v>
      </c>
      <c r="C30" s="15" t="n">
        <v>56</v>
      </c>
      <c r="D30" s="16" t="n">
        <v>1281</v>
      </c>
      <c r="E30" s="16" t="s">
        <v>75</v>
      </c>
      <c r="F30" s="16" t="s">
        <v>700</v>
      </c>
      <c r="G30" s="16" t="n">
        <v>2</v>
      </c>
      <c r="H30" s="16" t="s">
        <v>705</v>
      </c>
      <c r="I30" s="16" t="n">
        <v>10</v>
      </c>
      <c r="J30" s="16" t="n">
        <v>40</v>
      </c>
      <c r="K30" s="17" t="n">
        <v>80</v>
      </c>
      <c r="L30" s="18" t="n">
        <v>50</v>
      </c>
      <c r="M30" s="18" t="n">
        <v>90</v>
      </c>
      <c r="N30" s="19" t="n">
        <v>40</v>
      </c>
      <c r="O30" s="16" t="n">
        <v>20</v>
      </c>
      <c r="P30" s="16" t="n">
        <v>60</v>
      </c>
      <c r="Q30" s="20" t="n">
        <f aca="false">R30-N30</f>
        <v>35</v>
      </c>
      <c r="R30" s="21" t="n">
        <v>75</v>
      </c>
      <c r="S30" s="16" t="n">
        <v>40</v>
      </c>
      <c r="T30" s="16" t="n">
        <v>90</v>
      </c>
      <c r="U30" s="16" t="n">
        <v>110</v>
      </c>
      <c r="V30" s="16" t="n">
        <v>80</v>
      </c>
      <c r="W30" s="16" t="n">
        <v>130</v>
      </c>
      <c r="X30" s="22" t="n">
        <v>4.4</v>
      </c>
      <c r="Y30" s="18" t="n">
        <v>4</v>
      </c>
      <c r="Z30" s="18" t="n">
        <v>5</v>
      </c>
      <c r="AA30" s="23" t="n">
        <v>0</v>
      </c>
      <c r="AB30" s="15" t="n">
        <v>0.226</v>
      </c>
      <c r="AC30" s="15" t="n">
        <v>160</v>
      </c>
      <c r="AD30" s="16" t="n">
        <v>0</v>
      </c>
      <c r="AE30" s="16" t="s">
        <v>720</v>
      </c>
      <c r="AF30" s="15" t="n">
        <f aca="false">VLOOKUP($AE30,STARING_REEKSEN!$A:$J,3,0)</f>
        <v>0</v>
      </c>
      <c r="AG30" s="15" t="n">
        <f aca="false">VLOOKUP($AE30,STARING_REEKSEN!$A:$J,4,0)</f>
        <v>0.889</v>
      </c>
      <c r="AH30" s="15" t="n">
        <f aca="false">VLOOKUP($AE30,STARING_REEKSEN!$A:$J,5,0)*100</f>
        <v>0.97</v>
      </c>
      <c r="AI30" s="15" t="n">
        <f aca="false">VLOOKUP($AE30,STARING_REEKSEN!$A:$J,6,0)</f>
        <v>1.364</v>
      </c>
      <c r="AJ30" s="15" t="n">
        <f aca="false">VLOOKUP($AE30,STARING_REEKSEN!$A:$J,7,0)/100</f>
        <v>0.0146</v>
      </c>
      <c r="AK30" s="24" t="n">
        <f aca="false">VLOOKUP($AE30,STARING_REEKSEN!$A:$J,8,0)</f>
        <v>-0.665</v>
      </c>
      <c r="AL30" s="15" t="n">
        <f aca="false">1-(1/AI30)</f>
        <v>0.266862170087977</v>
      </c>
      <c r="AM30" s="0" t="n">
        <f aca="false">(I30)/100</f>
        <v>0.1</v>
      </c>
      <c r="AN30" s="25" t="n">
        <f aca="false">1+POWER(AH30*AM30,AI30)</f>
        <v>1.04149126209456</v>
      </c>
      <c r="AO30" s="25" t="n">
        <f aca="false">POWER(AH30*AM30,AI30-1)</f>
        <v>0.427744970046988</v>
      </c>
      <c r="AP30" s="25" t="n">
        <f aca="false">POWER(POWER(AN30,AL30)-AO30,2)</f>
        <v>0.340079082816026</v>
      </c>
      <c r="AQ30" s="25" t="n">
        <f aca="false">POWER(AN30,AL30*(AK30+2))</f>
        <v>1.0145886802245</v>
      </c>
      <c r="AR30" s="26" t="n">
        <f aca="false">AJ30</f>
        <v>0.0146</v>
      </c>
      <c r="AS30" s="15" t="n">
        <f aca="false">(J30-I30)/100</f>
        <v>0.3</v>
      </c>
      <c r="AT30" s="15" t="n">
        <f aca="false">AR30*AS30</f>
        <v>0.00438</v>
      </c>
      <c r="AU30" s="15" t="n">
        <f aca="false">AF30+(AG30-AF30)/POWER(AN30,AL30)</f>
        <v>0.879407451185113</v>
      </c>
      <c r="AV30" s="15" t="n">
        <f aca="false">AU30*AS30</f>
        <v>0.263822235355534</v>
      </c>
      <c r="AW30" s="15" t="n">
        <f aca="false">K30*AS30</f>
        <v>24</v>
      </c>
      <c r="AX30" s="42" t="n">
        <f aca="false">ROUND(SUMIF(B:B,B30,AT:AT)/SUMIF(B:B,B30,AS:AS),4)</f>
        <v>0.0243</v>
      </c>
      <c r="AY30" s="42" t="n">
        <f aca="false">IF(SUMIF(B:B,B30,AS:AS)&lt;=0,0,AX30)</f>
        <v>0.0243</v>
      </c>
      <c r="AZ30" s="15" t="n">
        <f aca="false">ROUND(SUMIF(B:B,B30,AV:AV)/SUMIF(B:B,B30,AS:AS),2)</f>
        <v>0.84</v>
      </c>
      <c r="BA30" s="0" t="n">
        <f aca="false">ROUND(SUMIF(B:B,B30,AW:AW)/SUMIF(B:B,B30,AS:AS),0)/100</f>
        <v>0.83</v>
      </c>
      <c r="BB30" s="0" t="n">
        <f aca="false">IF(B30&lt;207,IF(NOT(B30=B29),IF(N30&gt;25,(J30-I30)/100,0),IF(BB29&gt;0,IF(N30&gt;25,(J30-I30)/100,0),0)),0)</f>
        <v>0.3</v>
      </c>
      <c r="BC30" s="0" t="n">
        <f aca="false">SUMIF(B:B,B30,BB:BB)</f>
        <v>0.4</v>
      </c>
    </row>
    <row r="31" customFormat="false" ht="12.8" hidden="false" customHeight="false" outlineLevel="0" collapsed="false">
      <c r="A31" s="14" t="n">
        <v>1006</v>
      </c>
      <c r="B31" s="41" t="n">
        <v>107</v>
      </c>
      <c r="C31" s="15" t="n">
        <v>56</v>
      </c>
      <c r="D31" s="16" t="n">
        <v>1281</v>
      </c>
      <c r="E31" s="16" t="s">
        <v>75</v>
      </c>
      <c r="F31" s="16" t="s">
        <v>700</v>
      </c>
      <c r="G31" s="16" t="n">
        <v>3</v>
      </c>
      <c r="H31" s="16" t="s">
        <v>706</v>
      </c>
      <c r="I31" s="16" t="n">
        <v>40</v>
      </c>
      <c r="J31" s="16" t="n">
        <v>120</v>
      </c>
      <c r="K31" s="17" t="n">
        <v>87</v>
      </c>
      <c r="L31" s="18" t="n">
        <v>60</v>
      </c>
      <c r="M31" s="18" t="n">
        <v>95</v>
      </c>
      <c r="N31" s="19" t="n">
        <v>22</v>
      </c>
      <c r="O31" s="16" t="n">
        <v>10</v>
      </c>
      <c r="P31" s="16" t="n">
        <v>60</v>
      </c>
      <c r="Q31" s="20" t="n">
        <f aca="false">R31-N31</f>
        <v>38</v>
      </c>
      <c r="R31" s="21" t="n">
        <v>60</v>
      </c>
      <c r="S31" s="16" t="n">
        <v>40</v>
      </c>
      <c r="T31" s="16" t="n">
        <v>80</v>
      </c>
      <c r="U31" s="16" t="n">
        <v>110</v>
      </c>
      <c r="V31" s="16" t="n">
        <v>90</v>
      </c>
      <c r="W31" s="16" t="n">
        <v>130</v>
      </c>
      <c r="X31" s="22" t="n">
        <v>3.6</v>
      </c>
      <c r="Y31" s="18" t="n">
        <v>3.2</v>
      </c>
      <c r="Z31" s="18" t="n">
        <v>4</v>
      </c>
      <c r="AA31" s="23" t="n">
        <v>0</v>
      </c>
      <c r="AB31" s="15" t="n">
        <v>0.219</v>
      </c>
      <c r="AC31" s="15" t="n">
        <v>160</v>
      </c>
      <c r="AD31" s="16" t="n">
        <v>0</v>
      </c>
      <c r="AE31" s="16" t="s">
        <v>720</v>
      </c>
      <c r="AF31" s="15" t="n">
        <f aca="false">VLOOKUP($AE31,STARING_REEKSEN!$A:$J,3,0)</f>
        <v>0</v>
      </c>
      <c r="AG31" s="15" t="n">
        <f aca="false">VLOOKUP($AE31,STARING_REEKSEN!$A:$J,4,0)</f>
        <v>0.889</v>
      </c>
      <c r="AH31" s="15" t="n">
        <f aca="false">VLOOKUP($AE31,STARING_REEKSEN!$A:$J,5,0)*100</f>
        <v>0.97</v>
      </c>
      <c r="AI31" s="15" t="n">
        <f aca="false">VLOOKUP($AE31,STARING_REEKSEN!$A:$J,6,0)</f>
        <v>1.364</v>
      </c>
      <c r="AJ31" s="15" t="n">
        <f aca="false">VLOOKUP($AE31,STARING_REEKSEN!$A:$J,7,0)/100</f>
        <v>0.0146</v>
      </c>
      <c r="AK31" s="24" t="n">
        <f aca="false">VLOOKUP($AE31,STARING_REEKSEN!$A:$J,8,0)</f>
        <v>-0.665</v>
      </c>
      <c r="AL31" s="15" t="n">
        <f aca="false">1-(1/AI31)</f>
        <v>0.266862170087977</v>
      </c>
      <c r="AM31" s="0" t="n">
        <f aca="false">(I31)/100</f>
        <v>0.4</v>
      </c>
      <c r="AN31" s="25" t="n">
        <f aca="false">1+POWER(AH31*AM31,AI31)</f>
        <v>1.27489476774764</v>
      </c>
      <c r="AO31" s="25" t="n">
        <f aca="false">POWER(AH31*AM31,AI31-1)</f>
        <v>0.708491669452679</v>
      </c>
      <c r="AP31" s="25" t="n">
        <f aca="false">POWER(POWER(AN31,AL31)-AO31,2)</f>
        <v>0.128497734696125</v>
      </c>
      <c r="AQ31" s="25" t="n">
        <f aca="false">POWER(AN31,AL31*(AK31+2))</f>
        <v>1.09037627443512</v>
      </c>
      <c r="AR31" s="26" t="n">
        <f aca="false">AJ31</f>
        <v>0.0146</v>
      </c>
      <c r="AS31" s="15" t="n">
        <f aca="false">(J31-I31)/100</f>
        <v>0.8</v>
      </c>
      <c r="AT31" s="15" t="n">
        <f aca="false">AR31*AS31</f>
        <v>0.01168</v>
      </c>
      <c r="AU31" s="15" t="n">
        <f aca="false">AF31+(AG31-AF31)/POWER(AN31,AL31)</f>
        <v>0.833210338487554</v>
      </c>
      <c r="AV31" s="15" t="n">
        <f aca="false">AU31*AS31</f>
        <v>0.666568270790043</v>
      </c>
      <c r="AW31" s="15" t="n">
        <f aca="false">K31*AS31</f>
        <v>69.6</v>
      </c>
      <c r="AX31" s="42" t="n">
        <f aca="false">ROUND(SUMIF(B:B,B31,AT:AT)/SUMIF(B:B,B31,AS:AS),4)</f>
        <v>0.0243</v>
      </c>
      <c r="AY31" s="42" t="n">
        <f aca="false">IF(SUMIF(B:B,B31,AS:AS)&lt;=0,0,AX31)</f>
        <v>0.0243</v>
      </c>
      <c r="AZ31" s="15" t="n">
        <f aca="false">ROUND(SUMIF(B:B,B31,AV:AV)/SUMIF(B:B,B31,AS:AS),2)</f>
        <v>0.84</v>
      </c>
      <c r="BA31" s="0" t="n">
        <f aca="false">ROUND(SUMIF(B:B,B31,AW:AW)/SUMIF(B:B,B31,AS:AS),0)/100</f>
        <v>0.83</v>
      </c>
      <c r="BB31" s="0" t="n">
        <f aca="false">IF(B31&lt;207,IF(NOT(B31=B30),IF(N31&gt;25,(J31-I31)/100,0),IF(BB30&gt;0,IF(N31&gt;25,(J31-I31)/100,0),0)),0)</f>
        <v>0</v>
      </c>
      <c r="BC31" s="0" t="n">
        <f aca="false">SUMIF(B:B,B31,BB:BB)</f>
        <v>0.4</v>
      </c>
    </row>
    <row r="32" customFormat="false" ht="12.8" hidden="false" customHeight="false" outlineLevel="0" collapsed="false">
      <c r="A32" s="43" t="n">
        <v>1002</v>
      </c>
      <c r="B32" s="41" t="n">
        <v>108</v>
      </c>
      <c r="C32" s="15" t="n">
        <v>72</v>
      </c>
      <c r="D32" s="16" t="n">
        <v>1310</v>
      </c>
      <c r="E32" s="16" t="s">
        <v>79</v>
      </c>
      <c r="F32" s="16" t="s">
        <v>700</v>
      </c>
      <c r="G32" s="16" t="n">
        <v>1</v>
      </c>
      <c r="H32" s="16" t="s">
        <v>728</v>
      </c>
      <c r="I32" s="16" t="n">
        <v>0</v>
      </c>
      <c r="J32" s="16" t="n">
        <v>12</v>
      </c>
      <c r="K32" s="17" t="n">
        <v>40</v>
      </c>
      <c r="L32" s="18" t="n">
        <v>20</v>
      </c>
      <c r="M32" s="18" t="n">
        <v>60</v>
      </c>
      <c r="N32" s="19" t="n">
        <v>10</v>
      </c>
      <c r="O32" s="16" t="n">
        <v>4</v>
      </c>
      <c r="P32" s="16" t="n">
        <v>20</v>
      </c>
      <c r="Q32" s="20" t="n">
        <f aca="false">R32-N32</f>
        <v>10</v>
      </c>
      <c r="R32" s="21" t="n">
        <v>20</v>
      </c>
      <c r="S32" s="16" t="n">
        <v>10</v>
      </c>
      <c r="T32" s="16" t="n">
        <v>35</v>
      </c>
      <c r="U32" s="16" t="n">
        <v>135</v>
      </c>
      <c r="V32" s="16" t="n">
        <v>120</v>
      </c>
      <c r="W32" s="16" t="n">
        <v>160</v>
      </c>
      <c r="X32" s="22" t="n">
        <v>4.8</v>
      </c>
      <c r="Y32" s="18" t="n">
        <v>4.2</v>
      </c>
      <c r="Z32" s="18" t="n">
        <v>5</v>
      </c>
      <c r="AA32" s="23" t="n">
        <v>0</v>
      </c>
      <c r="AB32" s="15" t="n">
        <v>0.462</v>
      </c>
      <c r="AC32" s="15" t="n">
        <v>110</v>
      </c>
      <c r="AD32" s="16" t="n">
        <v>1</v>
      </c>
      <c r="AE32" s="16" t="s">
        <v>712</v>
      </c>
      <c r="AF32" s="15" t="n">
        <f aca="false">VLOOKUP($AE32,STARING_REEKSEN!$A:$J,3,0)</f>
        <v>0.01</v>
      </c>
      <c r="AG32" s="15" t="n">
        <f aca="false">VLOOKUP($AE32,STARING_REEKSEN!$A:$J,4,0)</f>
        <v>0.786</v>
      </c>
      <c r="AH32" s="15" t="n">
        <f aca="false">VLOOKUP($AE32,STARING_REEKSEN!$A:$J,5,0)*100</f>
        <v>2.11</v>
      </c>
      <c r="AI32" s="15" t="n">
        <f aca="false">VLOOKUP($AE32,STARING_REEKSEN!$A:$J,6,0)</f>
        <v>1.279</v>
      </c>
      <c r="AJ32" s="15" t="n">
        <f aca="false">VLOOKUP($AE32,STARING_REEKSEN!$A:$J,7,0)/100</f>
        <v>0.1236</v>
      </c>
      <c r="AK32" s="24" t="n">
        <f aca="false">VLOOKUP($AE32,STARING_REEKSEN!$A:$J,8,0)</f>
        <v>-1.221</v>
      </c>
      <c r="AL32" s="15" t="n">
        <f aca="false">1-(1/AI32)</f>
        <v>0.218139171227521</v>
      </c>
      <c r="AM32" s="0" t="n">
        <f aca="false">(I32)/100</f>
        <v>0</v>
      </c>
      <c r="AN32" s="25" t="n">
        <f aca="false">1+POWER(AH32*AM32,AI32)</f>
        <v>1</v>
      </c>
      <c r="AO32" s="25" t="n">
        <f aca="false">POWER(AH32*AM32,AI32-1)</f>
        <v>0</v>
      </c>
      <c r="AP32" s="25" t="n">
        <f aca="false">POWER(POWER(AN32,AL32)-AO32,2)</f>
        <v>1</v>
      </c>
      <c r="AQ32" s="25" t="n">
        <f aca="false">POWER(AN32,AL32*(AK32+2))</f>
        <v>1</v>
      </c>
      <c r="AR32" s="26" t="n">
        <f aca="false">AJ32</f>
        <v>0.1236</v>
      </c>
      <c r="AS32" s="15" t="n">
        <f aca="false">(J32-I32)/100</f>
        <v>0.12</v>
      </c>
      <c r="AT32" s="15" t="n">
        <f aca="false">AR32*AS32</f>
        <v>0.014832</v>
      </c>
      <c r="AU32" s="15" t="n">
        <f aca="false">AF32+(AG32-AF32)/POWER(AN32,AL32)</f>
        <v>0.786</v>
      </c>
      <c r="AV32" s="15" t="n">
        <f aca="false">AU32*AS32</f>
        <v>0.09432</v>
      </c>
      <c r="AW32" s="15" t="n">
        <f aca="false">K32*AS32</f>
        <v>4.8</v>
      </c>
      <c r="AX32" s="42" t="n">
        <f aca="false">ROUND(SUMIF(B:B,B32,AT:AT)/SUMIF(B:B,B32,AS:AS),4)</f>
        <v>0.0994</v>
      </c>
      <c r="AY32" s="42" t="n">
        <f aca="false">IF(SUMIF(B:B,B32,AS:AS)&lt;=0,0,AX32)</f>
        <v>0.0994</v>
      </c>
      <c r="AZ32" s="15" t="n">
        <f aca="false">ROUND(SUMIF(B:B,B32,AV:AV)/SUMIF(B:B,B32,AS:AS),2)</f>
        <v>0.65</v>
      </c>
      <c r="BA32" s="0" t="n">
        <f aca="false">ROUND(SUMIF(B:B,B32,AW:AW)/SUMIF(B:B,B32,AS:AS),0)/100</f>
        <v>0.53</v>
      </c>
      <c r="BB32" s="0" t="n">
        <f aca="false">IF(B32&lt;207,IF(NOT(B32=B31),IF(N32&gt;25,(J32-I32)/100,0),IF(BB31&gt;0,IF(N32&gt;25,(J32-I32)/100,0),0)),0)</f>
        <v>0</v>
      </c>
      <c r="BC32" s="0" t="n">
        <f aca="false">SUMIF(B:B,B32,BB:BB)</f>
        <v>0</v>
      </c>
    </row>
    <row r="33" customFormat="false" ht="12.8" hidden="false" customHeight="false" outlineLevel="0" collapsed="false">
      <c r="A33" s="43" t="n">
        <v>1002</v>
      </c>
      <c r="B33" s="41" t="n">
        <v>108</v>
      </c>
      <c r="C33" s="15" t="n">
        <v>72</v>
      </c>
      <c r="D33" s="16" t="n">
        <v>1310</v>
      </c>
      <c r="E33" s="16" t="s">
        <v>79</v>
      </c>
      <c r="F33" s="16" t="s">
        <v>700</v>
      </c>
      <c r="G33" s="16" t="n">
        <v>2</v>
      </c>
      <c r="H33" s="16" t="s">
        <v>705</v>
      </c>
      <c r="I33" s="16" t="n">
        <v>12</v>
      </c>
      <c r="J33" s="16" t="n">
        <v>35</v>
      </c>
      <c r="K33" s="17" t="n">
        <v>70</v>
      </c>
      <c r="L33" s="18" t="n">
        <v>60</v>
      </c>
      <c r="M33" s="18" t="n">
        <v>90</v>
      </c>
      <c r="N33" s="19" t="n">
        <v>10</v>
      </c>
      <c r="O33" s="16" t="n">
        <v>6</v>
      </c>
      <c r="P33" s="16" t="n">
        <v>30</v>
      </c>
      <c r="Q33" s="20" t="n">
        <f aca="false">R33-N33</f>
        <v>10</v>
      </c>
      <c r="R33" s="21" t="n">
        <v>20</v>
      </c>
      <c r="S33" s="16" t="n">
        <v>10</v>
      </c>
      <c r="T33" s="16" t="n">
        <v>35</v>
      </c>
      <c r="U33" s="16" t="n">
        <v>125</v>
      </c>
      <c r="V33" s="16" t="n">
        <v>110</v>
      </c>
      <c r="W33" s="16" t="n">
        <v>140</v>
      </c>
      <c r="X33" s="22" t="n">
        <v>4.7</v>
      </c>
      <c r="Y33" s="18" t="n">
        <v>4.2</v>
      </c>
      <c r="Z33" s="18" t="n">
        <v>5</v>
      </c>
      <c r="AA33" s="23" t="n">
        <v>0</v>
      </c>
      <c r="AB33" s="15" t="n">
        <v>0.238</v>
      </c>
      <c r="AC33" s="15" t="n">
        <v>130</v>
      </c>
      <c r="AD33" s="16" t="n">
        <v>0</v>
      </c>
      <c r="AE33" s="16" t="s">
        <v>704</v>
      </c>
      <c r="AF33" s="15" t="n">
        <f aca="false">VLOOKUP($AE33,STARING_REEKSEN!$A:$J,3,0)</f>
        <v>0.01</v>
      </c>
      <c r="AG33" s="15" t="n">
        <f aca="false">VLOOKUP($AE33,STARING_REEKSEN!$A:$J,4,0)</f>
        <v>0.849</v>
      </c>
      <c r="AH33" s="15" t="n">
        <f aca="false">VLOOKUP($AE33,STARING_REEKSEN!$A:$J,5,0)*100</f>
        <v>1.19</v>
      </c>
      <c r="AI33" s="15" t="n">
        <f aca="false">VLOOKUP($AE33,STARING_REEKSEN!$A:$J,6,0)</f>
        <v>1.272</v>
      </c>
      <c r="AJ33" s="15" t="n">
        <f aca="false">VLOOKUP($AE33,STARING_REEKSEN!$A:$J,7,0)/100</f>
        <v>0.034</v>
      </c>
      <c r="AK33" s="24" t="n">
        <f aca="false">VLOOKUP($AE33,STARING_REEKSEN!$A:$J,8,0)</f>
        <v>-1.249</v>
      </c>
      <c r="AL33" s="15" t="n">
        <f aca="false">1-(1/AI33)</f>
        <v>0.213836477987421</v>
      </c>
      <c r="AM33" s="0" t="n">
        <f aca="false">(I33)/100</f>
        <v>0.12</v>
      </c>
      <c r="AN33" s="25" t="n">
        <f aca="false">1+POWER(AH33*AM33,AI33)</f>
        <v>1.08410354073648</v>
      </c>
      <c r="AO33" s="25" t="n">
        <f aca="false">POWER(AH33*AM33,AI33-1)</f>
        <v>0.588960369303112</v>
      </c>
      <c r="AP33" s="25" t="n">
        <f aca="false">POWER(POWER(AN33,AL33)-AO33,2)</f>
        <v>0.183575924389472</v>
      </c>
      <c r="AQ33" s="25" t="n">
        <f aca="false">POWER(AN33,AL33*(AK33+2))</f>
        <v>1.01305274044735</v>
      </c>
      <c r="AR33" s="26" t="n">
        <f aca="false">AJ33</f>
        <v>0.034</v>
      </c>
      <c r="AS33" s="15" t="n">
        <f aca="false">(J33-I33)/100</f>
        <v>0.23</v>
      </c>
      <c r="AT33" s="15" t="n">
        <f aca="false">AR33*AS33</f>
        <v>0.00782</v>
      </c>
      <c r="AU33" s="15" t="n">
        <f aca="false">AF33+(AG33-AF33)/POWER(AN33,AL33)</f>
        <v>0.834636497757888</v>
      </c>
      <c r="AV33" s="15" t="n">
        <f aca="false">AU33*AS33</f>
        <v>0.191966394484314</v>
      </c>
      <c r="AW33" s="15" t="n">
        <f aca="false">K33*AS33</f>
        <v>16.1</v>
      </c>
      <c r="AX33" s="42" t="n">
        <f aca="false">ROUND(SUMIF(B:B,B33,AT:AT)/SUMIF(B:B,B33,AS:AS),4)</f>
        <v>0.0994</v>
      </c>
      <c r="AY33" s="42" t="n">
        <f aca="false">IF(SUMIF(B:B,B33,AS:AS)&lt;=0,0,AX33)</f>
        <v>0.0994</v>
      </c>
      <c r="AZ33" s="15" t="n">
        <f aca="false">ROUND(SUMIF(B:B,B33,AV:AV)/SUMIF(B:B,B33,AS:AS),2)</f>
        <v>0.65</v>
      </c>
      <c r="BA33" s="0" t="n">
        <f aca="false">ROUND(SUMIF(B:B,B33,AW:AW)/SUMIF(B:B,B33,AS:AS),0)/100</f>
        <v>0.53</v>
      </c>
      <c r="BB33" s="0" t="n">
        <f aca="false">IF(B33&lt;207,IF(NOT(B33=B32),IF(N33&gt;25,(J33-I33)/100,0),IF(BB32&gt;0,IF(N33&gt;25,(J33-I33)/100,0),0)),0)</f>
        <v>0</v>
      </c>
      <c r="BC33" s="0" t="n">
        <f aca="false">SUMIF(B:B,B33,BB:BB)</f>
        <v>0</v>
      </c>
    </row>
    <row r="34" customFormat="false" ht="12.8" hidden="false" customHeight="false" outlineLevel="0" collapsed="false">
      <c r="A34" s="43" t="n">
        <v>1002</v>
      </c>
      <c r="B34" s="41" t="n">
        <v>108</v>
      </c>
      <c r="C34" s="15" t="n">
        <v>72</v>
      </c>
      <c r="D34" s="16" t="n">
        <v>1310</v>
      </c>
      <c r="E34" s="16" t="s">
        <v>79</v>
      </c>
      <c r="F34" s="16" t="s">
        <v>700</v>
      </c>
      <c r="G34" s="16" t="n">
        <v>3</v>
      </c>
      <c r="H34" s="16" t="s">
        <v>706</v>
      </c>
      <c r="I34" s="16" t="n">
        <v>35</v>
      </c>
      <c r="J34" s="16" t="n">
        <v>85</v>
      </c>
      <c r="K34" s="17" t="n">
        <v>85</v>
      </c>
      <c r="L34" s="18" t="n">
        <v>60</v>
      </c>
      <c r="M34" s="18" t="n">
        <v>90</v>
      </c>
      <c r="N34" s="19" t="n">
        <v>10</v>
      </c>
      <c r="O34" s="16" t="n">
        <v>6</v>
      </c>
      <c r="P34" s="16" t="n">
        <v>30</v>
      </c>
      <c r="Q34" s="20" t="n">
        <f aca="false">R34-N34</f>
        <v>10</v>
      </c>
      <c r="R34" s="21" t="n">
        <v>20</v>
      </c>
      <c r="S34" s="16" t="n">
        <v>10</v>
      </c>
      <c r="T34" s="16" t="n">
        <v>35</v>
      </c>
      <c r="U34" s="16" t="n">
        <v>125</v>
      </c>
      <c r="V34" s="16" t="n">
        <v>110</v>
      </c>
      <c r="W34" s="16" t="n">
        <v>140</v>
      </c>
      <c r="X34" s="22" t="n">
        <v>4.7</v>
      </c>
      <c r="Y34" s="18" t="n">
        <v>4.2</v>
      </c>
      <c r="Z34" s="18" t="n">
        <v>5</v>
      </c>
      <c r="AA34" s="23" t="n">
        <v>0</v>
      </c>
      <c r="AB34" s="15" t="n">
        <v>0.221</v>
      </c>
      <c r="AC34" s="15" t="n">
        <v>130</v>
      </c>
      <c r="AD34" s="16" t="n">
        <v>0</v>
      </c>
      <c r="AE34" s="16" t="s">
        <v>704</v>
      </c>
      <c r="AF34" s="15" t="n">
        <f aca="false">VLOOKUP($AE34,STARING_REEKSEN!$A:$J,3,0)</f>
        <v>0.01</v>
      </c>
      <c r="AG34" s="15" t="n">
        <f aca="false">VLOOKUP($AE34,STARING_REEKSEN!$A:$J,4,0)</f>
        <v>0.849</v>
      </c>
      <c r="AH34" s="15" t="n">
        <f aca="false">VLOOKUP($AE34,STARING_REEKSEN!$A:$J,5,0)*100</f>
        <v>1.19</v>
      </c>
      <c r="AI34" s="15" t="n">
        <f aca="false">VLOOKUP($AE34,STARING_REEKSEN!$A:$J,6,0)</f>
        <v>1.272</v>
      </c>
      <c r="AJ34" s="15" t="n">
        <f aca="false">VLOOKUP($AE34,STARING_REEKSEN!$A:$J,7,0)/100</f>
        <v>0.034</v>
      </c>
      <c r="AK34" s="24" t="n">
        <f aca="false">VLOOKUP($AE34,STARING_REEKSEN!$A:$J,8,0)</f>
        <v>-1.249</v>
      </c>
      <c r="AL34" s="15" t="n">
        <f aca="false">1-(1/AI34)</f>
        <v>0.213836477987421</v>
      </c>
      <c r="AM34" s="0" t="n">
        <f aca="false">(I34)/100</f>
        <v>0.35</v>
      </c>
      <c r="AN34" s="25" t="n">
        <f aca="false">1+POWER(AH34*AM34,AI34)</f>
        <v>1.32820884990919</v>
      </c>
      <c r="AO34" s="25" t="n">
        <f aca="false">POWER(AH34*AM34,AI34-1)</f>
        <v>0.7880164463606</v>
      </c>
      <c r="AP34" s="25" t="n">
        <f aca="false">POWER(POWER(AN34,AL34)-AO34,2)</f>
        <v>0.0753813952635282</v>
      </c>
      <c r="AQ34" s="25" t="n">
        <f aca="false">POWER(AN34,AL34*(AK34+2))</f>
        <v>1.04663557821594</v>
      </c>
      <c r="AR34" s="26" t="n">
        <f aca="false">AJ34</f>
        <v>0.034</v>
      </c>
      <c r="AS34" s="15" t="n">
        <f aca="false">(J34-I34)/100</f>
        <v>0.5</v>
      </c>
      <c r="AT34" s="15" t="n">
        <f aca="false">AR34*AS34</f>
        <v>0.017</v>
      </c>
      <c r="AU34" s="15" t="n">
        <f aca="false">AF34+(AG34-AF34)/POWER(AN34,AL34)</f>
        <v>0.799592681787521</v>
      </c>
      <c r="AV34" s="15" t="n">
        <f aca="false">AU34*AS34</f>
        <v>0.39979634089376</v>
      </c>
      <c r="AW34" s="15" t="n">
        <f aca="false">K34*AS34</f>
        <v>42.5</v>
      </c>
      <c r="AX34" s="42" t="n">
        <f aca="false">ROUND(SUMIF(B:B,B34,AT:AT)/SUMIF(B:B,B34,AS:AS),4)</f>
        <v>0.0994</v>
      </c>
      <c r="AY34" s="42" t="n">
        <f aca="false">IF(SUMIF(B:B,B34,AS:AS)&lt;=0,0,AX34)</f>
        <v>0.0994</v>
      </c>
      <c r="AZ34" s="15" t="n">
        <f aca="false">ROUND(SUMIF(B:B,B34,AV:AV)/SUMIF(B:B,B34,AS:AS),2)</f>
        <v>0.65</v>
      </c>
      <c r="BA34" s="0" t="n">
        <f aca="false">ROUND(SUMIF(B:B,B34,AW:AW)/SUMIF(B:B,B34,AS:AS),0)/100</f>
        <v>0.53</v>
      </c>
      <c r="BB34" s="0" t="n">
        <f aca="false">IF(B34&lt;207,IF(NOT(B34=B33),IF(N34&gt;25,(J34-I34)/100,0),IF(BB33&gt;0,IF(N34&gt;25,(J34-I34)/100,0),0)),0)</f>
        <v>0</v>
      </c>
      <c r="BC34" s="0" t="n">
        <f aca="false">SUMIF(B:B,B34,BB:BB)</f>
        <v>0</v>
      </c>
    </row>
    <row r="35" customFormat="false" ht="12.8" hidden="false" customHeight="false" outlineLevel="0" collapsed="false">
      <c r="A35" s="43" t="n">
        <v>1002</v>
      </c>
      <c r="B35" s="41" t="n">
        <v>108</v>
      </c>
      <c r="C35" s="15" t="n">
        <v>72</v>
      </c>
      <c r="D35" s="16" t="n">
        <v>1310</v>
      </c>
      <c r="E35" s="16" t="s">
        <v>79</v>
      </c>
      <c r="F35" s="16" t="s">
        <v>700</v>
      </c>
      <c r="G35" s="16" t="n">
        <v>4</v>
      </c>
      <c r="H35" s="16" t="s">
        <v>713</v>
      </c>
      <c r="I35" s="16" t="n">
        <v>85</v>
      </c>
      <c r="J35" s="16" t="n">
        <v>120</v>
      </c>
      <c r="K35" s="17" t="n">
        <v>0.5</v>
      </c>
      <c r="L35" s="18" t="n">
        <v>0.1</v>
      </c>
      <c r="M35" s="18" t="n">
        <v>5</v>
      </c>
      <c r="N35" s="19" t="n">
        <v>3</v>
      </c>
      <c r="O35" s="16" t="n">
        <v>1</v>
      </c>
      <c r="P35" s="16" t="n">
        <v>4</v>
      </c>
      <c r="Q35" s="20" t="n">
        <f aca="false">R35-N35</f>
        <v>9</v>
      </c>
      <c r="R35" s="21" t="n">
        <v>12</v>
      </c>
      <c r="S35" s="16" t="n">
        <v>6</v>
      </c>
      <c r="T35" s="16" t="n">
        <v>20</v>
      </c>
      <c r="U35" s="16" t="n">
        <v>160</v>
      </c>
      <c r="V35" s="16" t="n">
        <v>140</v>
      </c>
      <c r="W35" s="16" t="n">
        <v>180</v>
      </c>
      <c r="X35" s="22" t="n">
        <v>4.7</v>
      </c>
      <c r="Y35" s="18" t="n">
        <v>4.2</v>
      </c>
      <c r="Z35" s="18" t="n">
        <v>5.2</v>
      </c>
      <c r="AA35" s="23" t="n">
        <v>0</v>
      </c>
      <c r="AB35" s="15" t="n">
        <v>1.655</v>
      </c>
      <c r="AC35" s="15" t="n">
        <v>410</v>
      </c>
      <c r="AD35" s="16" t="n">
        <v>0</v>
      </c>
      <c r="AE35" s="16" t="s">
        <v>710</v>
      </c>
      <c r="AF35" s="15" t="n">
        <f aca="false">VLOOKUP($AE35,STARING_REEKSEN!$A:$J,3,0)</f>
        <v>0.02</v>
      </c>
      <c r="AG35" s="15" t="n">
        <f aca="false">VLOOKUP($AE35,STARING_REEKSEN!$A:$J,4,0)</f>
        <v>0.387</v>
      </c>
      <c r="AH35" s="15" t="n">
        <f aca="false">VLOOKUP($AE35,STARING_REEKSEN!$A:$J,5,0)*100</f>
        <v>1.61</v>
      </c>
      <c r="AI35" s="15" t="n">
        <f aca="false">VLOOKUP($AE35,STARING_REEKSEN!$A:$J,6,0)</f>
        <v>1.524</v>
      </c>
      <c r="AJ35" s="15" t="n">
        <f aca="false">VLOOKUP($AE35,STARING_REEKSEN!$A:$J,7,0)/100</f>
        <v>0.2276</v>
      </c>
      <c r="AK35" s="24" t="n">
        <f aca="false">VLOOKUP($AE35,STARING_REEKSEN!$A:$J,8,0)</f>
        <v>2.44</v>
      </c>
      <c r="AL35" s="15" t="n">
        <f aca="false">1-(1/AI35)</f>
        <v>0.343832020997375</v>
      </c>
      <c r="AM35" s="0" t="n">
        <f aca="false">(I35)/100</f>
        <v>0.85</v>
      </c>
      <c r="AN35" s="25" t="n">
        <f aca="false">1+POWER(AH35*AM35,AI35)</f>
        <v>2.61301006691408</v>
      </c>
      <c r="AO35" s="25" t="n">
        <f aca="false">POWER(AH35*AM35,AI35-1)</f>
        <v>1.17867012562228</v>
      </c>
      <c r="AP35" s="25" t="n">
        <f aca="false">POWER(POWER(AN35,AL35)-AO35,2)</f>
        <v>0.0452191971994349</v>
      </c>
      <c r="AQ35" s="25" t="n">
        <f aca="false">POWER(AN35,AL35*(AK35+2))</f>
        <v>4.33324744271296</v>
      </c>
      <c r="AR35" s="26" t="n">
        <f aca="false">AJ35</f>
        <v>0.2276</v>
      </c>
      <c r="AS35" s="15" t="n">
        <f aca="false">(J35-I35)/100</f>
        <v>0.35</v>
      </c>
      <c r="AT35" s="15" t="n">
        <f aca="false">AR35*AS35</f>
        <v>0.07966</v>
      </c>
      <c r="AU35" s="15" t="n">
        <f aca="false">AF35+(AG35-AF35)/POWER(AN35,AL35)</f>
        <v>0.283778626579046</v>
      </c>
      <c r="AV35" s="15" t="n">
        <f aca="false">AU35*AS35</f>
        <v>0.099322519302666</v>
      </c>
      <c r="AW35" s="15" t="n">
        <f aca="false">K35*AS35</f>
        <v>0.175</v>
      </c>
      <c r="AX35" s="42" t="n">
        <f aca="false">ROUND(SUMIF(B:B,B35,AT:AT)/SUMIF(B:B,B35,AS:AS),4)</f>
        <v>0.0994</v>
      </c>
      <c r="AY35" s="42" t="n">
        <f aca="false">IF(SUMIF(B:B,B35,AS:AS)&lt;=0,0,AX35)</f>
        <v>0.0994</v>
      </c>
      <c r="AZ35" s="15" t="n">
        <f aca="false">ROUND(SUMIF(B:B,B35,AV:AV)/SUMIF(B:B,B35,AS:AS),2)</f>
        <v>0.65</v>
      </c>
      <c r="BA35" s="0" t="n">
        <f aca="false">ROUND(SUMIF(B:B,B35,AW:AW)/SUMIF(B:B,B35,AS:AS),0)/100</f>
        <v>0.53</v>
      </c>
      <c r="BB35" s="0" t="n">
        <f aca="false">IF(B35&lt;207,IF(NOT(B35=B34),IF(N35&gt;25,(J35-I35)/100,0),IF(BB34&gt;0,IF(N35&gt;25,(J35-I35)/100,0),0)),0)</f>
        <v>0</v>
      </c>
      <c r="BC35" s="0" t="n">
        <f aca="false">SUMIF(B:B,B35,BB:BB)</f>
        <v>0</v>
      </c>
    </row>
    <row r="36" customFormat="false" ht="12.8" hidden="false" customHeight="false" outlineLevel="0" collapsed="false">
      <c r="A36" s="14" t="n">
        <v>1005</v>
      </c>
      <c r="B36" s="41" t="n">
        <v>109</v>
      </c>
      <c r="C36" s="15" t="n">
        <v>33</v>
      </c>
      <c r="D36" s="16" t="n">
        <v>1340</v>
      </c>
      <c r="E36" s="16" t="s">
        <v>83</v>
      </c>
      <c r="F36" s="16" t="s">
        <v>729</v>
      </c>
      <c r="G36" s="16" t="n">
        <v>1</v>
      </c>
      <c r="H36" s="16" t="s">
        <v>722</v>
      </c>
      <c r="I36" s="16" t="n">
        <v>0</v>
      </c>
      <c r="J36" s="16" t="n">
        <v>20</v>
      </c>
      <c r="K36" s="17" t="n">
        <v>15</v>
      </c>
      <c r="L36" s="18" t="n">
        <v>5</v>
      </c>
      <c r="M36" s="18" t="n">
        <v>30</v>
      </c>
      <c r="N36" s="19" t="n">
        <v>4</v>
      </c>
      <c r="O36" s="16" t="n">
        <v>2</v>
      </c>
      <c r="P36" s="16" t="n">
        <v>8</v>
      </c>
      <c r="Q36" s="20" t="n">
        <f aca="false">R36-N36</f>
        <v>11</v>
      </c>
      <c r="R36" s="21" t="n">
        <v>15</v>
      </c>
      <c r="S36" s="16" t="n">
        <v>8</v>
      </c>
      <c r="T36" s="16" t="n">
        <v>20</v>
      </c>
      <c r="U36" s="16" t="n">
        <v>145</v>
      </c>
      <c r="V36" s="16" t="n">
        <v>130</v>
      </c>
      <c r="W36" s="16" t="n">
        <v>160</v>
      </c>
      <c r="X36" s="22" t="n">
        <v>4.9</v>
      </c>
      <c r="Y36" s="18" t="n">
        <v>4.5</v>
      </c>
      <c r="Z36" s="18" t="n">
        <v>5.1</v>
      </c>
      <c r="AA36" s="23" t="n">
        <v>0</v>
      </c>
      <c r="AB36" s="15" t="n">
        <v>0.64</v>
      </c>
      <c r="AC36" s="15" t="n">
        <v>692</v>
      </c>
      <c r="AD36" s="16" t="n">
        <v>1</v>
      </c>
      <c r="AE36" s="16" t="s">
        <v>730</v>
      </c>
      <c r="AF36" s="15" t="n">
        <f aca="false">VLOOKUP($AE36,STARING_REEKSEN!$A:$J,3,0)</f>
        <v>0.01</v>
      </c>
      <c r="AG36" s="15" t="n">
        <f aca="false">VLOOKUP($AE36,STARING_REEKSEN!$A:$J,4,0)</f>
        <v>0.528</v>
      </c>
      <c r="AH36" s="15" t="n">
        <f aca="false">VLOOKUP($AE36,STARING_REEKSEN!$A:$J,5,0)*100</f>
        <v>2.37</v>
      </c>
      <c r="AI36" s="15" t="n">
        <f aca="false">VLOOKUP($AE36,STARING_REEKSEN!$A:$J,6,0)</f>
        <v>1.282</v>
      </c>
      <c r="AJ36" s="15" t="n">
        <f aca="false">VLOOKUP($AE36,STARING_REEKSEN!$A:$J,7,0)/100</f>
        <v>0.8745</v>
      </c>
      <c r="AK36" s="24" t="n">
        <f aca="false">VLOOKUP($AE36,STARING_REEKSEN!$A:$J,8,0)</f>
        <v>-1.478</v>
      </c>
      <c r="AL36" s="15" t="n">
        <f aca="false">1-(1/AI36)</f>
        <v>0.21996879875195</v>
      </c>
      <c r="AM36" s="0" t="n">
        <f aca="false">(I36)/100</f>
        <v>0</v>
      </c>
      <c r="AN36" s="25" t="n">
        <f aca="false">1+POWER(AH36*AM36,AI36)</f>
        <v>1</v>
      </c>
      <c r="AO36" s="25" t="n">
        <f aca="false">POWER(AH36*AM36,AI36-1)</f>
        <v>0</v>
      </c>
      <c r="AP36" s="25" t="n">
        <f aca="false">POWER(POWER(AN36,AL36)-AO36,2)</f>
        <v>1</v>
      </c>
      <c r="AQ36" s="25" t="n">
        <f aca="false">POWER(AN36,AL36*(AK36+2))</f>
        <v>1</v>
      </c>
      <c r="AR36" s="26" t="n">
        <f aca="false">AJ36</f>
        <v>0.8745</v>
      </c>
      <c r="AS36" s="15" t="n">
        <f aca="false">(J36-I36)/100</f>
        <v>0.2</v>
      </c>
      <c r="AT36" s="15" t="n">
        <f aca="false">AR36*AS36</f>
        <v>0.1749</v>
      </c>
      <c r="AU36" s="15" t="n">
        <f aca="false">AF36+(AG36-AF36)/POWER(AN36,AL36)</f>
        <v>0.528</v>
      </c>
      <c r="AV36" s="15" t="n">
        <f aca="false">AU36*AS36</f>
        <v>0.1056</v>
      </c>
      <c r="AW36" s="15" t="n">
        <f aca="false">K36*AS36</f>
        <v>3</v>
      </c>
      <c r="AX36" s="42" t="n">
        <f aca="false">ROUND(SUMIF(B:B,B36,AT:AT)/SUMIF(B:B,B36,AS:AS),4)</f>
        <v>0.2418</v>
      </c>
      <c r="AY36" s="42" t="n">
        <f aca="false">IF(SUMIF(B:B,B36,AS:AS)&lt;=0,0,AX36)</f>
        <v>0.2418</v>
      </c>
      <c r="AZ36" s="15" t="n">
        <f aca="false">ROUND(SUMIF(B:B,B36,AV:AV)/SUMIF(B:B,B36,AS:AS),2)</f>
        <v>0.54</v>
      </c>
      <c r="BA36" s="0" t="n">
        <f aca="false">ROUND(SUMIF(B:B,B36,AW:AW)/SUMIF(B:B,B36,AS:AS),0)/100</f>
        <v>0.38</v>
      </c>
      <c r="BB36" s="0" t="n">
        <f aca="false">IF(B36&lt;207,IF(NOT(B36=B35),IF(N36&gt;25,(J36-I36)/100,0),IF(BB35&gt;0,IF(N36&gt;25,(J36-I36)/100,0),0)),0)</f>
        <v>0</v>
      </c>
      <c r="BC36" s="0" t="n">
        <f aca="false">SUMIF(B:B,B36,BB:BB)</f>
        <v>0</v>
      </c>
    </row>
    <row r="37" customFormat="false" ht="12.8" hidden="false" customHeight="false" outlineLevel="0" collapsed="false">
      <c r="A37" s="14" t="n">
        <v>1005</v>
      </c>
      <c r="B37" s="41" t="n">
        <v>109</v>
      </c>
      <c r="C37" s="15" t="n">
        <v>33</v>
      </c>
      <c r="D37" s="16" t="n">
        <v>1340</v>
      </c>
      <c r="E37" s="16" t="s">
        <v>83</v>
      </c>
      <c r="F37" s="16" t="s">
        <v>729</v>
      </c>
      <c r="G37" s="16" t="n">
        <v>2</v>
      </c>
      <c r="H37" s="16" t="s">
        <v>705</v>
      </c>
      <c r="I37" s="16" t="n">
        <v>20</v>
      </c>
      <c r="J37" s="16" t="n">
        <v>45</v>
      </c>
      <c r="K37" s="17" t="n">
        <v>85</v>
      </c>
      <c r="L37" s="18" t="n">
        <v>60</v>
      </c>
      <c r="M37" s="18" t="n">
        <v>90</v>
      </c>
      <c r="N37" s="19" t="n">
        <v>4</v>
      </c>
      <c r="O37" s="16" t="n">
        <v>2</v>
      </c>
      <c r="P37" s="16" t="n">
        <v>6</v>
      </c>
      <c r="Q37" s="20" t="n">
        <f aca="false">R37-N37</f>
        <v>4</v>
      </c>
      <c r="R37" s="21" t="n">
        <v>8</v>
      </c>
      <c r="S37" s="16" t="n">
        <v>4</v>
      </c>
      <c r="T37" s="16" t="n">
        <v>10</v>
      </c>
      <c r="U37" s="16" t="n">
        <v>140</v>
      </c>
      <c r="V37" s="16" t="n">
        <v>130</v>
      </c>
      <c r="W37" s="16" t="n">
        <v>170</v>
      </c>
      <c r="X37" s="22" t="n">
        <v>4</v>
      </c>
      <c r="Y37" s="18" t="n">
        <v>3.6</v>
      </c>
      <c r="Z37" s="18" t="n">
        <v>4.9</v>
      </c>
      <c r="AA37" s="23" t="n">
        <v>0</v>
      </c>
      <c r="AB37" s="15" t="n">
        <v>0.221</v>
      </c>
      <c r="AC37" s="15" t="n">
        <v>130</v>
      </c>
      <c r="AD37" s="16" t="n">
        <v>0</v>
      </c>
      <c r="AE37" s="16" t="s">
        <v>704</v>
      </c>
      <c r="AF37" s="15" t="n">
        <f aca="false">VLOOKUP($AE37,STARING_REEKSEN!$A:$J,3,0)</f>
        <v>0.01</v>
      </c>
      <c r="AG37" s="15" t="n">
        <f aca="false">VLOOKUP($AE37,STARING_REEKSEN!$A:$J,4,0)</f>
        <v>0.849</v>
      </c>
      <c r="AH37" s="15" t="n">
        <f aca="false">VLOOKUP($AE37,STARING_REEKSEN!$A:$J,5,0)*100</f>
        <v>1.19</v>
      </c>
      <c r="AI37" s="15" t="n">
        <f aca="false">VLOOKUP($AE37,STARING_REEKSEN!$A:$J,6,0)</f>
        <v>1.272</v>
      </c>
      <c r="AJ37" s="15" t="n">
        <f aca="false">VLOOKUP($AE37,STARING_REEKSEN!$A:$J,7,0)/100</f>
        <v>0.034</v>
      </c>
      <c r="AK37" s="24" t="n">
        <f aca="false">VLOOKUP($AE37,STARING_REEKSEN!$A:$J,8,0)</f>
        <v>-1.249</v>
      </c>
      <c r="AL37" s="15" t="n">
        <f aca="false">1-(1/AI37)</f>
        <v>0.213836477987421</v>
      </c>
      <c r="AM37" s="0" t="n">
        <f aca="false">(I37)/100</f>
        <v>0.2</v>
      </c>
      <c r="AN37" s="25" t="n">
        <f aca="false">1+POWER(AH37*AM37,AI37)</f>
        <v>1.16106674769522</v>
      </c>
      <c r="AO37" s="25" t="n">
        <f aca="false">POWER(AH37*AM37,AI37-1)</f>
        <v>0.676751040736204</v>
      </c>
      <c r="AP37" s="25" t="n">
        <f aca="false">POWER(POWER(AN37,AL37)-AO37,2)</f>
        <v>0.126521417961963</v>
      </c>
      <c r="AQ37" s="25" t="n">
        <f aca="false">POWER(AN37,AL37*(AK37+2))</f>
        <v>1.02427245380681</v>
      </c>
      <c r="AR37" s="26" t="n">
        <f aca="false">AJ37</f>
        <v>0.034</v>
      </c>
      <c r="AS37" s="15" t="n">
        <f aca="false">(J37-I37)/100</f>
        <v>0.25</v>
      </c>
      <c r="AT37" s="15" t="n">
        <f aca="false">AR37*AS37</f>
        <v>0.0085</v>
      </c>
      <c r="AU37" s="15" t="n">
        <f aca="false">AF37+(AG37-AF37)/POWER(AN37,AL37)</f>
        <v>0.822630518528819</v>
      </c>
      <c r="AV37" s="15" t="n">
        <f aca="false">AU37*AS37</f>
        <v>0.205657629632205</v>
      </c>
      <c r="AW37" s="15" t="n">
        <f aca="false">K37*AS37</f>
        <v>21.25</v>
      </c>
      <c r="AX37" s="42" t="n">
        <f aca="false">ROUND(SUMIF(B:B,B37,AT:AT)/SUMIF(B:B,B37,AS:AS),4)</f>
        <v>0.2418</v>
      </c>
      <c r="AY37" s="42" t="n">
        <f aca="false">IF(SUMIF(B:B,B37,AS:AS)&lt;=0,0,AX37)</f>
        <v>0.2418</v>
      </c>
      <c r="AZ37" s="15" t="n">
        <f aca="false">ROUND(SUMIF(B:B,B37,AV:AV)/SUMIF(B:B,B37,AS:AS),2)</f>
        <v>0.54</v>
      </c>
      <c r="BA37" s="0" t="n">
        <f aca="false">ROUND(SUMIF(B:B,B37,AW:AW)/SUMIF(B:B,B37,AS:AS),0)/100</f>
        <v>0.38</v>
      </c>
      <c r="BB37" s="0" t="n">
        <f aca="false">IF(B37&lt;207,IF(NOT(B37=B36),IF(N37&gt;25,(J37-I37)/100,0),IF(BB36&gt;0,IF(N37&gt;25,(J37-I37)/100,0),0)),0)</f>
        <v>0</v>
      </c>
      <c r="BC37" s="0" t="n">
        <f aca="false">SUMIF(B:B,B37,BB:BB)</f>
        <v>0</v>
      </c>
    </row>
    <row r="38" customFormat="false" ht="12.8" hidden="false" customHeight="false" outlineLevel="0" collapsed="false">
      <c r="A38" s="14" t="n">
        <v>1005</v>
      </c>
      <c r="B38" s="41" t="n">
        <v>109</v>
      </c>
      <c r="C38" s="15" t="n">
        <v>33</v>
      </c>
      <c r="D38" s="16" t="n">
        <v>1340</v>
      </c>
      <c r="E38" s="16" t="s">
        <v>83</v>
      </c>
      <c r="F38" s="16" t="s">
        <v>729</v>
      </c>
      <c r="G38" s="16" t="n">
        <v>3</v>
      </c>
      <c r="H38" s="16" t="s">
        <v>706</v>
      </c>
      <c r="I38" s="16" t="n">
        <v>45</v>
      </c>
      <c r="J38" s="16" t="n">
        <v>70</v>
      </c>
      <c r="K38" s="17" t="n">
        <v>82</v>
      </c>
      <c r="L38" s="18" t="n">
        <v>60</v>
      </c>
      <c r="M38" s="18" t="n">
        <v>90</v>
      </c>
      <c r="N38" s="19" t="n">
        <v>4</v>
      </c>
      <c r="O38" s="16" t="n">
        <v>2</v>
      </c>
      <c r="P38" s="16" t="n">
        <v>6</v>
      </c>
      <c r="Q38" s="20" t="n">
        <f aca="false">R38-N38</f>
        <v>4</v>
      </c>
      <c r="R38" s="21" t="n">
        <v>8</v>
      </c>
      <c r="S38" s="16" t="n">
        <v>4</v>
      </c>
      <c r="T38" s="16" t="n">
        <v>10</v>
      </c>
      <c r="U38" s="16" t="n">
        <v>140</v>
      </c>
      <c r="V38" s="16" t="n">
        <v>130</v>
      </c>
      <c r="W38" s="16" t="n">
        <v>170</v>
      </c>
      <c r="X38" s="22" t="n">
        <v>4</v>
      </c>
      <c r="Y38" s="18" t="n">
        <v>3.2</v>
      </c>
      <c r="Z38" s="18" t="n">
        <v>4.9</v>
      </c>
      <c r="AA38" s="23" t="n">
        <v>0</v>
      </c>
      <c r="AB38" s="15" t="n">
        <v>0.224</v>
      </c>
      <c r="AC38" s="15" t="n">
        <v>130</v>
      </c>
      <c r="AD38" s="16" t="n">
        <v>0</v>
      </c>
      <c r="AE38" s="16" t="s">
        <v>704</v>
      </c>
      <c r="AF38" s="15" t="n">
        <f aca="false">VLOOKUP($AE38,STARING_REEKSEN!$A:$J,3,0)</f>
        <v>0.01</v>
      </c>
      <c r="AG38" s="15" t="n">
        <f aca="false">VLOOKUP($AE38,STARING_REEKSEN!$A:$J,4,0)</f>
        <v>0.849</v>
      </c>
      <c r="AH38" s="15" t="n">
        <f aca="false">VLOOKUP($AE38,STARING_REEKSEN!$A:$J,5,0)*100</f>
        <v>1.19</v>
      </c>
      <c r="AI38" s="15" t="n">
        <f aca="false">VLOOKUP($AE38,STARING_REEKSEN!$A:$J,6,0)</f>
        <v>1.272</v>
      </c>
      <c r="AJ38" s="15" t="n">
        <f aca="false">VLOOKUP($AE38,STARING_REEKSEN!$A:$J,7,0)/100</f>
        <v>0.034</v>
      </c>
      <c r="AK38" s="24" t="n">
        <f aca="false">VLOOKUP($AE38,STARING_REEKSEN!$A:$J,8,0)</f>
        <v>-1.249</v>
      </c>
      <c r="AL38" s="15" t="n">
        <f aca="false">1-(1/AI38)</f>
        <v>0.213836477987421</v>
      </c>
      <c r="AM38" s="0" t="n">
        <f aca="false">(I38)/100</f>
        <v>0.45</v>
      </c>
      <c r="AN38" s="25" t="n">
        <f aca="false">1+POWER(AH38*AM38,AI38)</f>
        <v>1.45183727143202</v>
      </c>
      <c r="AO38" s="25" t="n">
        <f aca="false">POWER(AH38*AM38,AI38-1)</f>
        <v>0.843767080171843</v>
      </c>
      <c r="AP38" s="25" t="n">
        <f aca="false">POWER(POWER(AN38,AL38)-AO38,2)</f>
        <v>0.0572270276868307</v>
      </c>
      <c r="AQ38" s="25" t="n">
        <f aca="false">POWER(AN38,AL38*(AK38+2))</f>
        <v>1.06170190276337</v>
      </c>
      <c r="AR38" s="26" t="n">
        <f aca="false">AJ38</f>
        <v>0.034</v>
      </c>
      <c r="AS38" s="15" t="n">
        <f aca="false">(J38-I38)/100</f>
        <v>0.25</v>
      </c>
      <c r="AT38" s="15" t="n">
        <f aca="false">AR38*AS38</f>
        <v>0.0085</v>
      </c>
      <c r="AU38" s="15" t="n">
        <f aca="false">AF38+(AG38-AF38)/POWER(AN38,AL38)</f>
        <v>0.784707924725908</v>
      </c>
      <c r="AV38" s="15" t="n">
        <f aca="false">AU38*AS38</f>
        <v>0.196176981181477</v>
      </c>
      <c r="AW38" s="15" t="n">
        <f aca="false">K38*AS38</f>
        <v>20.5</v>
      </c>
      <c r="AX38" s="42" t="n">
        <f aca="false">ROUND(SUMIF(B:B,B38,AT:AT)/SUMIF(B:B,B38,AS:AS),4)</f>
        <v>0.2418</v>
      </c>
      <c r="AY38" s="42" t="n">
        <f aca="false">IF(SUMIF(B:B,B38,AS:AS)&lt;=0,0,AX38)</f>
        <v>0.2418</v>
      </c>
      <c r="AZ38" s="15" t="n">
        <f aca="false">ROUND(SUMIF(B:B,B38,AV:AV)/SUMIF(B:B,B38,AS:AS),2)</f>
        <v>0.54</v>
      </c>
      <c r="BA38" s="0" t="n">
        <f aca="false">ROUND(SUMIF(B:B,B38,AW:AW)/SUMIF(B:B,B38,AS:AS),0)/100</f>
        <v>0.38</v>
      </c>
      <c r="BB38" s="0" t="n">
        <f aca="false">IF(B38&lt;207,IF(NOT(B38=B37),IF(N38&gt;25,(J38-I38)/100,0),IF(BB37&gt;0,IF(N38&gt;25,(J38-I38)/100,0),0)),0)</f>
        <v>0</v>
      </c>
      <c r="BC38" s="0" t="n">
        <f aca="false">SUMIF(B:B,B38,BB:BB)</f>
        <v>0</v>
      </c>
    </row>
    <row r="39" customFormat="false" ht="12.8" hidden="false" customHeight="false" outlineLevel="0" collapsed="false">
      <c r="A39" s="14" t="n">
        <v>1005</v>
      </c>
      <c r="B39" s="41" t="n">
        <v>109</v>
      </c>
      <c r="C39" s="15" t="n">
        <v>33</v>
      </c>
      <c r="D39" s="16" t="n">
        <v>1340</v>
      </c>
      <c r="E39" s="16" t="s">
        <v>83</v>
      </c>
      <c r="F39" s="16" t="s">
        <v>729</v>
      </c>
      <c r="G39" s="16" t="n">
        <v>4</v>
      </c>
      <c r="H39" s="16" t="s">
        <v>731</v>
      </c>
      <c r="I39" s="16" t="n">
        <v>70</v>
      </c>
      <c r="J39" s="16" t="n">
        <v>85</v>
      </c>
      <c r="K39" s="17" t="n">
        <v>8</v>
      </c>
      <c r="L39" s="18" t="n">
        <v>5</v>
      </c>
      <c r="M39" s="18" t="n">
        <v>15</v>
      </c>
      <c r="N39" s="19" t="n">
        <v>6</v>
      </c>
      <c r="O39" s="16" t="n">
        <v>4</v>
      </c>
      <c r="P39" s="16" t="n">
        <v>15</v>
      </c>
      <c r="Q39" s="20" t="n">
        <f aca="false">R39-N39</f>
        <v>24</v>
      </c>
      <c r="R39" s="21" t="n">
        <v>30</v>
      </c>
      <c r="S39" s="16" t="n">
        <v>10</v>
      </c>
      <c r="T39" s="16" t="n">
        <v>45</v>
      </c>
      <c r="U39" s="16" t="n">
        <v>130</v>
      </c>
      <c r="V39" s="16" t="n">
        <v>110</v>
      </c>
      <c r="W39" s="16" t="n">
        <v>180</v>
      </c>
      <c r="X39" s="22" t="n">
        <v>4.7</v>
      </c>
      <c r="Y39" s="18" t="n">
        <v>4.2</v>
      </c>
      <c r="Z39" s="18" t="n">
        <v>5.2</v>
      </c>
      <c r="AA39" s="23" t="n">
        <v>0</v>
      </c>
      <c r="AB39" s="15" t="n">
        <v>1.234</v>
      </c>
      <c r="AC39" s="15" t="n">
        <v>410</v>
      </c>
      <c r="AD39" s="16" t="n">
        <v>0</v>
      </c>
      <c r="AE39" s="16" t="s">
        <v>732</v>
      </c>
      <c r="AF39" s="15" t="n">
        <f aca="false">VLOOKUP($AE39,STARING_REEKSEN!$A:$J,3,0)</f>
        <v>0.01</v>
      </c>
      <c r="AG39" s="15" t="n">
        <f aca="false">VLOOKUP($AE39,STARING_REEKSEN!$A:$J,4,0)</f>
        <v>0.34</v>
      </c>
      <c r="AH39" s="15" t="n">
        <f aca="false">VLOOKUP($AE39,STARING_REEKSEN!$A:$J,5,0)*100</f>
        <v>1.72</v>
      </c>
      <c r="AI39" s="15" t="n">
        <f aca="false">VLOOKUP($AE39,STARING_REEKSEN!$A:$J,6,0)</f>
        <v>1.703</v>
      </c>
      <c r="AJ39" s="15" t="n">
        <f aca="false">VLOOKUP($AE39,STARING_REEKSEN!$A:$J,7,0)/100</f>
        <v>0.1237</v>
      </c>
      <c r="AK39" s="24" t="n">
        <f aca="false">VLOOKUP($AE39,STARING_REEKSEN!$A:$J,8,0)</f>
        <v>0</v>
      </c>
      <c r="AL39" s="15" t="n">
        <f aca="false">1-(1/AI39)</f>
        <v>0.412800939518497</v>
      </c>
      <c r="AM39" s="0" t="n">
        <f aca="false">(I39)/100</f>
        <v>0.7</v>
      </c>
      <c r="AN39" s="25" t="n">
        <f aca="false">1+POWER(AH39*AM39,AI39)</f>
        <v>2.3718508832895</v>
      </c>
      <c r="AO39" s="25" t="n">
        <f aca="false">POWER(AH39*AM39,AI39-1)</f>
        <v>1.13941103263248</v>
      </c>
      <c r="AP39" s="25" t="n">
        <f aca="false">POWER(POWER(AN39,AL39)-AO39,2)</f>
        <v>0.0834891184173413</v>
      </c>
      <c r="AQ39" s="25" t="n">
        <f aca="false">POWER(AN39,AL39*(AK39+2))</f>
        <v>2.04020048827879</v>
      </c>
      <c r="AR39" s="26" t="n">
        <f aca="false">AJ39</f>
        <v>0.1237</v>
      </c>
      <c r="AS39" s="15" t="n">
        <f aca="false">(J39-I39)/100</f>
        <v>0.15</v>
      </c>
      <c r="AT39" s="15" t="n">
        <f aca="false">AR39*AS39</f>
        <v>0.018555</v>
      </c>
      <c r="AU39" s="15" t="n">
        <f aca="false">AF39+(AG39-AF39)/POWER(AN39,AL39)</f>
        <v>0.241034861255879</v>
      </c>
      <c r="AV39" s="15" t="n">
        <f aca="false">AU39*AS39</f>
        <v>0.0361552291883819</v>
      </c>
      <c r="AW39" s="15" t="n">
        <f aca="false">K39*AS39</f>
        <v>1.2</v>
      </c>
      <c r="AX39" s="42" t="n">
        <f aca="false">ROUND(SUMIF(B:B,B39,AT:AT)/SUMIF(B:B,B39,AS:AS),4)</f>
        <v>0.2418</v>
      </c>
      <c r="AY39" s="42" t="n">
        <f aca="false">IF(SUMIF(B:B,B39,AS:AS)&lt;=0,0,AX39)</f>
        <v>0.2418</v>
      </c>
      <c r="AZ39" s="15" t="n">
        <f aca="false">ROUND(SUMIF(B:B,B39,AV:AV)/SUMIF(B:B,B39,AS:AS),2)</f>
        <v>0.54</v>
      </c>
      <c r="BA39" s="0" t="n">
        <f aca="false">ROUND(SUMIF(B:B,B39,AW:AW)/SUMIF(B:B,B39,AS:AS),0)/100</f>
        <v>0.38</v>
      </c>
      <c r="BB39" s="0" t="n">
        <f aca="false">IF(B39&lt;207,IF(NOT(B39=B38),IF(N39&gt;25,(J39-I39)/100,0),IF(BB38&gt;0,IF(N39&gt;25,(J39-I39)/100,0),0)),0)</f>
        <v>0</v>
      </c>
      <c r="BC39" s="0" t="n">
        <f aca="false">SUMIF(B:B,B39,BB:BB)</f>
        <v>0</v>
      </c>
    </row>
    <row r="40" customFormat="false" ht="12.8" hidden="false" customHeight="false" outlineLevel="0" collapsed="false">
      <c r="A40" s="14" t="n">
        <v>1005</v>
      </c>
      <c r="B40" s="41" t="n">
        <v>109</v>
      </c>
      <c r="C40" s="15" t="n">
        <v>33</v>
      </c>
      <c r="D40" s="16" t="n">
        <v>1340</v>
      </c>
      <c r="E40" s="16" t="s">
        <v>83</v>
      </c>
      <c r="F40" s="16" t="s">
        <v>729</v>
      </c>
      <c r="G40" s="16" t="n">
        <v>5</v>
      </c>
      <c r="H40" s="16" t="s">
        <v>713</v>
      </c>
      <c r="I40" s="16" t="n">
        <v>85</v>
      </c>
      <c r="J40" s="16" t="n">
        <v>120</v>
      </c>
      <c r="K40" s="17" t="n">
        <v>0.4</v>
      </c>
      <c r="L40" s="18" t="n">
        <v>0.1</v>
      </c>
      <c r="M40" s="18" t="n">
        <v>6</v>
      </c>
      <c r="N40" s="19" t="n">
        <v>3</v>
      </c>
      <c r="O40" s="16" t="n">
        <v>1</v>
      </c>
      <c r="P40" s="16" t="n">
        <v>4</v>
      </c>
      <c r="Q40" s="20" t="n">
        <f aca="false">R40-N40</f>
        <v>7</v>
      </c>
      <c r="R40" s="21" t="n">
        <v>10</v>
      </c>
      <c r="S40" s="16" t="n">
        <v>6</v>
      </c>
      <c r="T40" s="16" t="n">
        <v>20</v>
      </c>
      <c r="U40" s="16" t="n">
        <v>130</v>
      </c>
      <c r="V40" s="16" t="n">
        <v>110</v>
      </c>
      <c r="W40" s="16" t="n">
        <v>180</v>
      </c>
      <c r="X40" s="22" t="n">
        <v>4.7</v>
      </c>
      <c r="Y40" s="18" t="n">
        <v>4.2</v>
      </c>
      <c r="Z40" s="18" t="n">
        <v>5.2</v>
      </c>
      <c r="AA40" s="23" t="n">
        <v>0</v>
      </c>
      <c r="AB40" s="15" t="n">
        <v>1.639</v>
      </c>
      <c r="AC40" s="15" t="n">
        <v>410</v>
      </c>
      <c r="AD40" s="16" t="n">
        <v>0</v>
      </c>
      <c r="AE40" s="16" t="s">
        <v>710</v>
      </c>
      <c r="AF40" s="15" t="n">
        <f aca="false">VLOOKUP($AE40,STARING_REEKSEN!$A:$J,3,0)</f>
        <v>0.02</v>
      </c>
      <c r="AG40" s="15" t="n">
        <f aca="false">VLOOKUP($AE40,STARING_REEKSEN!$A:$J,4,0)</f>
        <v>0.387</v>
      </c>
      <c r="AH40" s="15" t="n">
        <f aca="false">VLOOKUP($AE40,STARING_REEKSEN!$A:$J,5,0)*100</f>
        <v>1.61</v>
      </c>
      <c r="AI40" s="15" t="n">
        <f aca="false">VLOOKUP($AE40,STARING_REEKSEN!$A:$J,6,0)</f>
        <v>1.524</v>
      </c>
      <c r="AJ40" s="15" t="n">
        <f aca="false">VLOOKUP($AE40,STARING_REEKSEN!$A:$J,7,0)/100</f>
        <v>0.2276</v>
      </c>
      <c r="AK40" s="24" t="n">
        <f aca="false">VLOOKUP($AE40,STARING_REEKSEN!$A:$J,8,0)</f>
        <v>2.44</v>
      </c>
      <c r="AL40" s="15" t="n">
        <f aca="false">1-(1/AI40)</f>
        <v>0.343832020997375</v>
      </c>
      <c r="AM40" s="0" t="n">
        <f aca="false">(I40)/100</f>
        <v>0.85</v>
      </c>
      <c r="AN40" s="25" t="n">
        <f aca="false">1+POWER(AH40*AM40,AI40)</f>
        <v>2.61301006691408</v>
      </c>
      <c r="AO40" s="25" t="n">
        <f aca="false">POWER(AH40*AM40,AI40-1)</f>
        <v>1.17867012562228</v>
      </c>
      <c r="AP40" s="25" t="n">
        <f aca="false">POWER(POWER(AN40,AL40)-AO40,2)</f>
        <v>0.0452191971994349</v>
      </c>
      <c r="AQ40" s="25" t="n">
        <f aca="false">POWER(AN40,AL40*(AK40+2))</f>
        <v>4.33324744271296</v>
      </c>
      <c r="AR40" s="26" t="n">
        <f aca="false">AJ40</f>
        <v>0.2276</v>
      </c>
      <c r="AS40" s="15" t="n">
        <f aca="false">(J40-I40)/100</f>
        <v>0.35</v>
      </c>
      <c r="AT40" s="15" t="n">
        <f aca="false">AR40*AS40</f>
        <v>0.07966</v>
      </c>
      <c r="AU40" s="15" t="n">
        <f aca="false">AF40+(AG40-AF40)/POWER(AN40,AL40)</f>
        <v>0.283778626579046</v>
      </c>
      <c r="AV40" s="15" t="n">
        <f aca="false">AU40*AS40</f>
        <v>0.099322519302666</v>
      </c>
      <c r="AW40" s="15" t="n">
        <f aca="false">K40*AS40</f>
        <v>0.14</v>
      </c>
      <c r="AX40" s="42" t="n">
        <f aca="false">ROUND(SUMIF(B:B,B40,AT:AT)/SUMIF(B:B,B40,AS:AS),4)</f>
        <v>0.2418</v>
      </c>
      <c r="AY40" s="42" t="n">
        <f aca="false">IF(SUMIF(B:B,B40,AS:AS)&lt;=0,0,AX40)</f>
        <v>0.2418</v>
      </c>
      <c r="AZ40" s="15" t="n">
        <f aca="false">ROUND(SUMIF(B:B,B40,AV:AV)/SUMIF(B:B,B40,AS:AS),2)</f>
        <v>0.54</v>
      </c>
      <c r="BA40" s="0" t="n">
        <f aca="false">ROUND(SUMIF(B:B,B40,AW:AW)/SUMIF(B:B,B40,AS:AS),0)/100</f>
        <v>0.38</v>
      </c>
      <c r="BB40" s="0" t="n">
        <f aca="false">IF(B40&lt;207,IF(NOT(B40=B39),IF(N40&gt;25,(J40-I40)/100,0),IF(BB39&gt;0,IF(N40&gt;25,(J40-I40)/100,0),0)),0)</f>
        <v>0</v>
      </c>
      <c r="BC40" s="0" t="n">
        <f aca="false">SUMIF(B:B,B40,BB:BB)</f>
        <v>0</v>
      </c>
    </row>
    <row r="41" customFormat="false" ht="12.8" hidden="false" customHeight="false" outlineLevel="0" collapsed="false">
      <c r="A41" s="14" t="n">
        <v>1011</v>
      </c>
      <c r="B41" s="41" t="n">
        <v>110</v>
      </c>
      <c r="C41" s="15" t="n">
        <v>51</v>
      </c>
      <c r="D41" s="16" t="n">
        <v>1350</v>
      </c>
      <c r="E41" s="16" t="s">
        <v>87</v>
      </c>
      <c r="F41" s="16" t="s">
        <v>729</v>
      </c>
      <c r="G41" s="16" t="n">
        <v>1</v>
      </c>
      <c r="H41" s="16" t="s">
        <v>722</v>
      </c>
      <c r="I41" s="16" t="n">
        <v>0</v>
      </c>
      <c r="J41" s="16" t="n">
        <v>20</v>
      </c>
      <c r="K41" s="17" t="n">
        <v>15</v>
      </c>
      <c r="L41" s="18" t="n">
        <v>5</v>
      </c>
      <c r="M41" s="18" t="n">
        <v>30</v>
      </c>
      <c r="N41" s="19" t="n">
        <v>3</v>
      </c>
      <c r="O41" s="16" t="n">
        <v>2</v>
      </c>
      <c r="P41" s="16" t="n">
        <v>6</v>
      </c>
      <c r="Q41" s="20" t="n">
        <f aca="false">R41-N41</f>
        <v>9</v>
      </c>
      <c r="R41" s="21" t="n">
        <v>12</v>
      </c>
      <c r="S41" s="16" t="n">
        <v>8</v>
      </c>
      <c r="T41" s="16" t="n">
        <v>20</v>
      </c>
      <c r="U41" s="16" t="n">
        <v>145</v>
      </c>
      <c r="V41" s="16" t="n">
        <v>130</v>
      </c>
      <c r="W41" s="16" t="n">
        <v>180</v>
      </c>
      <c r="X41" s="22" t="n">
        <v>4.6</v>
      </c>
      <c r="Y41" s="18" t="n">
        <v>4</v>
      </c>
      <c r="Z41" s="18" t="n">
        <v>5</v>
      </c>
      <c r="AA41" s="23" t="n">
        <v>0</v>
      </c>
      <c r="AB41" s="15" t="n">
        <v>0.64</v>
      </c>
      <c r="AC41" s="15" t="n">
        <v>692</v>
      </c>
      <c r="AD41" s="16" t="n">
        <v>1</v>
      </c>
      <c r="AE41" s="16" t="s">
        <v>730</v>
      </c>
      <c r="AF41" s="15" t="n">
        <f aca="false">VLOOKUP($AE41,STARING_REEKSEN!$A:$J,3,0)</f>
        <v>0.01</v>
      </c>
      <c r="AG41" s="15" t="n">
        <f aca="false">VLOOKUP($AE41,STARING_REEKSEN!$A:$J,4,0)</f>
        <v>0.528</v>
      </c>
      <c r="AH41" s="15" t="n">
        <f aca="false">VLOOKUP($AE41,STARING_REEKSEN!$A:$J,5,0)*100</f>
        <v>2.37</v>
      </c>
      <c r="AI41" s="15" t="n">
        <f aca="false">VLOOKUP($AE41,STARING_REEKSEN!$A:$J,6,0)</f>
        <v>1.282</v>
      </c>
      <c r="AJ41" s="15" t="n">
        <f aca="false">VLOOKUP($AE41,STARING_REEKSEN!$A:$J,7,0)/100</f>
        <v>0.8745</v>
      </c>
      <c r="AK41" s="24" t="n">
        <f aca="false">VLOOKUP($AE41,STARING_REEKSEN!$A:$J,8,0)</f>
        <v>-1.478</v>
      </c>
      <c r="AL41" s="15" t="n">
        <f aca="false">1-(1/AI41)</f>
        <v>0.21996879875195</v>
      </c>
      <c r="AM41" s="0" t="n">
        <f aca="false">(I41)/100</f>
        <v>0</v>
      </c>
      <c r="AN41" s="25" t="n">
        <f aca="false">1+POWER(AH41*AM41,AI41)</f>
        <v>1</v>
      </c>
      <c r="AO41" s="25" t="n">
        <f aca="false">POWER(AH41*AM41,AI41-1)</f>
        <v>0</v>
      </c>
      <c r="AP41" s="25" t="n">
        <f aca="false">POWER(POWER(AN41,AL41)-AO41,2)</f>
        <v>1</v>
      </c>
      <c r="AQ41" s="25" t="n">
        <f aca="false">POWER(AN41,AL41*(AK41+2))</f>
        <v>1</v>
      </c>
      <c r="AR41" s="26" t="n">
        <f aca="false">AJ41</f>
        <v>0.8745</v>
      </c>
      <c r="AS41" s="15" t="n">
        <f aca="false">(J41-I41)/100</f>
        <v>0.2</v>
      </c>
      <c r="AT41" s="15" t="n">
        <f aca="false">AR41*AS41</f>
        <v>0.1749</v>
      </c>
      <c r="AU41" s="15" t="n">
        <f aca="false">AF41+(AG41-AF41)/POWER(AN41,AL41)</f>
        <v>0.528</v>
      </c>
      <c r="AV41" s="15" t="n">
        <f aca="false">AU41*AS41</f>
        <v>0.1056</v>
      </c>
      <c r="AW41" s="15" t="n">
        <f aca="false">K41*AS41</f>
        <v>3</v>
      </c>
      <c r="AX41" s="42" t="n">
        <f aca="false">ROUND(SUMIF(B:B,B41,AT:AT)/SUMIF(B:B,B41,AS:AS),4)</f>
        <v>0.2715</v>
      </c>
      <c r="AY41" s="42" t="n">
        <f aca="false">IF(SUMIF(B:B,B41,AS:AS)&lt;=0,0,AX41)</f>
        <v>0.2715</v>
      </c>
      <c r="AZ41" s="15" t="n">
        <f aca="false">ROUND(SUMIF(B:B,B41,AV:AV)/SUMIF(B:B,B41,AS:AS),2)</f>
        <v>0.47</v>
      </c>
      <c r="BA41" s="0" t="n">
        <f aca="false">ROUND(SUMIF(B:B,B41,AW:AW)/SUMIF(B:B,B41,AS:AS),0)/100</f>
        <v>0.32</v>
      </c>
      <c r="BB41" s="0" t="n">
        <f aca="false">IF(B41&lt;207,IF(NOT(B41=B40),IF(N41&gt;25,(J41-I41)/100,0),IF(BB40&gt;0,IF(N41&gt;25,(J41-I41)/100,0),0)),0)</f>
        <v>0</v>
      </c>
      <c r="BC41" s="0" t="n">
        <f aca="false">SUMIF(B:B,B41,BB:BB)</f>
        <v>0</v>
      </c>
    </row>
    <row r="42" customFormat="false" ht="12.8" hidden="false" customHeight="false" outlineLevel="0" collapsed="false">
      <c r="A42" s="14" t="n">
        <v>1011</v>
      </c>
      <c r="B42" s="41" t="n">
        <v>110</v>
      </c>
      <c r="C42" s="15" t="n">
        <v>51</v>
      </c>
      <c r="D42" s="16" t="n">
        <v>1350</v>
      </c>
      <c r="E42" s="16" t="s">
        <v>87</v>
      </c>
      <c r="F42" s="16" t="s">
        <v>729</v>
      </c>
      <c r="G42" s="16" t="n">
        <v>2</v>
      </c>
      <c r="H42" s="16" t="s">
        <v>705</v>
      </c>
      <c r="I42" s="16" t="n">
        <v>20</v>
      </c>
      <c r="J42" s="16" t="n">
        <v>55</v>
      </c>
      <c r="K42" s="17" t="n">
        <v>93</v>
      </c>
      <c r="L42" s="18" t="n">
        <v>70</v>
      </c>
      <c r="M42" s="18" t="n">
        <v>98</v>
      </c>
      <c r="N42" s="19" t="n">
        <v>4</v>
      </c>
      <c r="O42" s="16" t="n">
        <v>2</v>
      </c>
      <c r="P42" s="16" t="n">
        <v>6</v>
      </c>
      <c r="Q42" s="20" t="n">
        <f aca="false">R42-N42</f>
        <v>4</v>
      </c>
      <c r="R42" s="21" t="n">
        <v>8</v>
      </c>
      <c r="S42" s="16" t="n">
        <v>4</v>
      </c>
      <c r="T42" s="16" t="n">
        <v>10</v>
      </c>
      <c r="U42" s="16" t="n">
        <v>140</v>
      </c>
      <c r="V42" s="16" t="n">
        <v>130</v>
      </c>
      <c r="W42" s="16" t="n">
        <v>170</v>
      </c>
      <c r="X42" s="22" t="n">
        <v>3.4</v>
      </c>
      <c r="Y42" s="18" t="n">
        <v>3.2</v>
      </c>
      <c r="Z42" s="18" t="n">
        <v>4.5</v>
      </c>
      <c r="AA42" s="23" t="n">
        <v>0</v>
      </c>
      <c r="AB42" s="15" t="n">
        <v>0.167</v>
      </c>
      <c r="AC42" s="15" t="n">
        <v>150</v>
      </c>
      <c r="AD42" s="16" t="n">
        <v>0</v>
      </c>
      <c r="AE42" s="16" t="s">
        <v>720</v>
      </c>
      <c r="AF42" s="15" t="n">
        <f aca="false">VLOOKUP($AE42,STARING_REEKSEN!$A:$J,3,0)</f>
        <v>0</v>
      </c>
      <c r="AG42" s="15" t="n">
        <f aca="false">VLOOKUP($AE42,STARING_REEKSEN!$A:$J,4,0)</f>
        <v>0.889</v>
      </c>
      <c r="AH42" s="15" t="n">
        <f aca="false">VLOOKUP($AE42,STARING_REEKSEN!$A:$J,5,0)*100</f>
        <v>0.97</v>
      </c>
      <c r="AI42" s="15" t="n">
        <f aca="false">VLOOKUP($AE42,STARING_REEKSEN!$A:$J,6,0)</f>
        <v>1.364</v>
      </c>
      <c r="AJ42" s="15" t="n">
        <f aca="false">VLOOKUP($AE42,STARING_REEKSEN!$A:$J,7,0)/100</f>
        <v>0.0146</v>
      </c>
      <c r="AK42" s="24" t="n">
        <f aca="false">VLOOKUP($AE42,STARING_REEKSEN!$A:$J,8,0)</f>
        <v>-0.665</v>
      </c>
      <c r="AL42" s="15" t="n">
        <f aca="false">1-(1/AI42)</f>
        <v>0.266862170087977</v>
      </c>
      <c r="AM42" s="0" t="n">
        <f aca="false">(I42)/100</f>
        <v>0.2</v>
      </c>
      <c r="AN42" s="25" t="n">
        <f aca="false">1+POWER(AH42*AM42,AI42)</f>
        <v>1.10679761634531</v>
      </c>
      <c r="AO42" s="25" t="n">
        <f aca="false">POWER(AH42*AM42,AI42-1)</f>
        <v>0.550503177037678</v>
      </c>
      <c r="AP42" s="25" t="n">
        <f aca="false">POWER(POWER(AN42,AL42)-AO42,2)</f>
        <v>0.227477015048327</v>
      </c>
      <c r="AQ42" s="25" t="n">
        <f aca="false">POWER(AN42,AL42*(AK42+2))</f>
        <v>1.03681145381067</v>
      </c>
      <c r="AR42" s="26" t="n">
        <f aca="false">AJ42</f>
        <v>0.0146</v>
      </c>
      <c r="AS42" s="15" t="n">
        <f aca="false">(J42-I42)/100</f>
        <v>0.35</v>
      </c>
      <c r="AT42" s="15" t="n">
        <f aca="false">AR42*AS42</f>
        <v>0.00511</v>
      </c>
      <c r="AU42" s="15" t="n">
        <f aca="false">AF42+(AG42-AF42)/POWER(AN42,AL42)</f>
        <v>0.86525002684996</v>
      </c>
      <c r="AV42" s="15" t="n">
        <f aca="false">AU42*AS42</f>
        <v>0.302837509397486</v>
      </c>
      <c r="AW42" s="15" t="n">
        <f aca="false">K42*AS42</f>
        <v>32.55</v>
      </c>
      <c r="AX42" s="42" t="n">
        <f aca="false">ROUND(SUMIF(B:B,B42,AT:AT)/SUMIF(B:B,B42,AS:AS),4)</f>
        <v>0.2715</v>
      </c>
      <c r="AY42" s="42" t="n">
        <f aca="false">IF(SUMIF(B:B,B42,AS:AS)&lt;=0,0,AX42)</f>
        <v>0.2715</v>
      </c>
      <c r="AZ42" s="15" t="n">
        <f aca="false">ROUND(SUMIF(B:B,B42,AV:AV)/SUMIF(B:B,B42,AS:AS),2)</f>
        <v>0.47</v>
      </c>
      <c r="BA42" s="0" t="n">
        <f aca="false">ROUND(SUMIF(B:B,B42,AW:AW)/SUMIF(B:B,B42,AS:AS),0)/100</f>
        <v>0.32</v>
      </c>
      <c r="BB42" s="0" t="n">
        <f aca="false">IF(B42&lt;207,IF(NOT(B42=B41),IF(N42&gt;25,(J42-I42)/100,0),IF(BB41&gt;0,IF(N42&gt;25,(J42-I42)/100,0),0)),0)</f>
        <v>0</v>
      </c>
      <c r="BC42" s="0" t="n">
        <f aca="false">SUMIF(B:B,B42,BB:BB)</f>
        <v>0</v>
      </c>
    </row>
    <row r="43" customFormat="false" ht="12.8" hidden="false" customHeight="false" outlineLevel="0" collapsed="false">
      <c r="A43" s="14" t="n">
        <v>1011</v>
      </c>
      <c r="B43" s="41" t="n">
        <v>110</v>
      </c>
      <c r="C43" s="15" t="n">
        <v>51</v>
      </c>
      <c r="D43" s="16" t="n">
        <v>1350</v>
      </c>
      <c r="E43" s="16" t="s">
        <v>87</v>
      </c>
      <c r="F43" s="16" t="s">
        <v>729</v>
      </c>
      <c r="G43" s="16" t="n">
        <v>3</v>
      </c>
      <c r="H43" s="16" t="s">
        <v>731</v>
      </c>
      <c r="I43" s="16" t="n">
        <v>55</v>
      </c>
      <c r="J43" s="16" t="n">
        <v>70</v>
      </c>
      <c r="K43" s="17" t="n">
        <v>5</v>
      </c>
      <c r="L43" s="18" t="n">
        <v>4</v>
      </c>
      <c r="M43" s="18" t="n">
        <v>15</v>
      </c>
      <c r="N43" s="19" t="n">
        <v>5</v>
      </c>
      <c r="O43" s="16" t="n">
        <v>3</v>
      </c>
      <c r="P43" s="16" t="n">
        <v>10</v>
      </c>
      <c r="Q43" s="20" t="n">
        <f aca="false">R43-N43</f>
        <v>9</v>
      </c>
      <c r="R43" s="21" t="n">
        <v>14</v>
      </c>
      <c r="S43" s="16" t="n">
        <v>6</v>
      </c>
      <c r="T43" s="16" t="n">
        <v>25</v>
      </c>
      <c r="U43" s="16" t="n">
        <v>135</v>
      </c>
      <c r="V43" s="16" t="n">
        <v>110</v>
      </c>
      <c r="W43" s="16" t="n">
        <v>180</v>
      </c>
      <c r="X43" s="22" t="n">
        <v>4.7</v>
      </c>
      <c r="Y43" s="18" t="n">
        <v>4.2</v>
      </c>
      <c r="Z43" s="18" t="n">
        <v>5.2</v>
      </c>
      <c r="AA43" s="23" t="n">
        <v>0</v>
      </c>
      <c r="AB43" s="15" t="n">
        <v>1.376</v>
      </c>
      <c r="AC43" s="15" t="n">
        <v>410</v>
      </c>
      <c r="AD43" s="16" t="n">
        <v>0</v>
      </c>
      <c r="AE43" s="16" t="s">
        <v>710</v>
      </c>
      <c r="AF43" s="15" t="n">
        <f aca="false">VLOOKUP($AE43,STARING_REEKSEN!$A:$J,3,0)</f>
        <v>0.02</v>
      </c>
      <c r="AG43" s="15" t="n">
        <f aca="false">VLOOKUP($AE43,STARING_REEKSEN!$A:$J,4,0)</f>
        <v>0.387</v>
      </c>
      <c r="AH43" s="15" t="n">
        <f aca="false">VLOOKUP($AE43,STARING_REEKSEN!$A:$J,5,0)*100</f>
        <v>1.61</v>
      </c>
      <c r="AI43" s="15" t="n">
        <f aca="false">VLOOKUP($AE43,STARING_REEKSEN!$A:$J,6,0)</f>
        <v>1.524</v>
      </c>
      <c r="AJ43" s="15" t="n">
        <f aca="false">VLOOKUP($AE43,STARING_REEKSEN!$A:$J,7,0)/100</f>
        <v>0.2276</v>
      </c>
      <c r="AK43" s="24" t="n">
        <f aca="false">VLOOKUP($AE43,STARING_REEKSEN!$A:$J,8,0)</f>
        <v>2.44</v>
      </c>
      <c r="AL43" s="15" t="n">
        <f aca="false">1-(1/AI43)</f>
        <v>0.343832020997375</v>
      </c>
      <c r="AM43" s="0" t="n">
        <f aca="false">(I43)/100</f>
        <v>0.55</v>
      </c>
      <c r="AN43" s="25" t="n">
        <f aca="false">1+POWER(AH43*AM43,AI43)</f>
        <v>1.8308361294687</v>
      </c>
      <c r="AO43" s="25" t="n">
        <f aca="false">POWER(AH43*AM43,AI43-1)</f>
        <v>0.938267791607797</v>
      </c>
      <c r="AP43" s="25" t="n">
        <f aca="false">POWER(POWER(AN43,AL43)-AO43,2)</f>
        <v>0.0857738940819445</v>
      </c>
      <c r="AQ43" s="25" t="n">
        <f aca="false">POWER(AN43,AL43*(AK43+2))</f>
        <v>2.51747061408002</v>
      </c>
      <c r="AR43" s="26" t="n">
        <f aca="false">AJ43</f>
        <v>0.2276</v>
      </c>
      <c r="AS43" s="15" t="n">
        <f aca="false">(J43-I43)/100</f>
        <v>0.15</v>
      </c>
      <c r="AT43" s="15" t="n">
        <f aca="false">AR43*AS43</f>
        <v>0.03414</v>
      </c>
      <c r="AU43" s="15" t="n">
        <f aca="false">AF43+(AG43-AF43)/POWER(AN43,AL43)</f>
        <v>0.318097795776325</v>
      </c>
      <c r="AV43" s="15" t="n">
        <f aca="false">AU43*AS43</f>
        <v>0.0477146693664488</v>
      </c>
      <c r="AW43" s="15" t="n">
        <f aca="false">K43*AS43</f>
        <v>0.75</v>
      </c>
      <c r="AX43" s="42" t="n">
        <f aca="false">ROUND(SUMIF(B:B,B43,AT:AT)/SUMIF(B:B,B43,AS:AS),4)</f>
        <v>0.2715</v>
      </c>
      <c r="AY43" s="42" t="n">
        <f aca="false">IF(SUMIF(B:B,B43,AS:AS)&lt;=0,0,AX43)</f>
        <v>0.2715</v>
      </c>
      <c r="AZ43" s="15" t="n">
        <f aca="false">ROUND(SUMIF(B:B,B43,AV:AV)/SUMIF(B:B,B43,AS:AS),2)</f>
        <v>0.47</v>
      </c>
      <c r="BA43" s="0" t="n">
        <f aca="false">ROUND(SUMIF(B:B,B43,AW:AW)/SUMIF(B:B,B43,AS:AS),0)/100</f>
        <v>0.32</v>
      </c>
      <c r="BB43" s="0" t="n">
        <f aca="false">IF(B43&lt;207,IF(NOT(B43=B42),IF(N43&gt;25,(J43-I43)/100,0),IF(BB42&gt;0,IF(N43&gt;25,(J43-I43)/100,0),0)),0)</f>
        <v>0</v>
      </c>
      <c r="BC43" s="0" t="n">
        <f aca="false">SUMIF(B:B,B43,BB:BB)</f>
        <v>0</v>
      </c>
    </row>
    <row r="44" customFormat="false" ht="12.8" hidden="false" customHeight="false" outlineLevel="0" collapsed="false">
      <c r="A44" s="14" t="n">
        <v>1011</v>
      </c>
      <c r="B44" s="41" t="n">
        <v>110</v>
      </c>
      <c r="C44" s="15" t="n">
        <v>51</v>
      </c>
      <c r="D44" s="16" t="n">
        <v>1350</v>
      </c>
      <c r="E44" s="16" t="s">
        <v>87</v>
      </c>
      <c r="F44" s="16" t="s">
        <v>729</v>
      </c>
      <c r="G44" s="16" t="n">
        <v>4</v>
      </c>
      <c r="H44" s="16" t="s">
        <v>733</v>
      </c>
      <c r="I44" s="16" t="n">
        <v>70</v>
      </c>
      <c r="J44" s="16" t="n">
        <v>90</v>
      </c>
      <c r="K44" s="17" t="n">
        <v>8</v>
      </c>
      <c r="L44" s="18" t="n">
        <v>3</v>
      </c>
      <c r="M44" s="18" t="n">
        <v>15</v>
      </c>
      <c r="N44" s="19" t="n">
        <v>3</v>
      </c>
      <c r="O44" s="16" t="n">
        <v>2</v>
      </c>
      <c r="P44" s="16" t="n">
        <v>6</v>
      </c>
      <c r="Q44" s="20" t="n">
        <f aca="false">R44-N44</f>
        <v>5</v>
      </c>
      <c r="R44" s="21" t="n">
        <v>8</v>
      </c>
      <c r="S44" s="16" t="n">
        <v>6</v>
      </c>
      <c r="T44" s="16" t="n">
        <v>20</v>
      </c>
      <c r="U44" s="16" t="n">
        <v>140</v>
      </c>
      <c r="V44" s="16" t="n">
        <v>110</v>
      </c>
      <c r="W44" s="16" t="n">
        <v>180</v>
      </c>
      <c r="X44" s="22" t="n">
        <v>4.7</v>
      </c>
      <c r="Y44" s="18" t="n">
        <v>4.2</v>
      </c>
      <c r="Z44" s="18" t="n">
        <v>5.2</v>
      </c>
      <c r="AA44" s="23" t="n">
        <v>0</v>
      </c>
      <c r="AB44" s="15" t="n">
        <v>1.346</v>
      </c>
      <c r="AC44" s="15" t="n">
        <v>410</v>
      </c>
      <c r="AD44" s="16" t="n">
        <v>0</v>
      </c>
      <c r="AE44" s="16" t="s">
        <v>726</v>
      </c>
      <c r="AF44" s="15" t="n">
        <f aca="false">VLOOKUP($AE44,STARING_REEKSEN!$A:$J,3,0)</f>
        <v>0.01</v>
      </c>
      <c r="AG44" s="15" t="n">
        <f aca="false">VLOOKUP($AE44,STARING_REEKSEN!$A:$J,4,0)</f>
        <v>0.366</v>
      </c>
      <c r="AH44" s="15" t="n">
        <f aca="false">VLOOKUP($AE44,STARING_REEKSEN!$A:$J,5,0)*100</f>
        <v>1.6</v>
      </c>
      <c r="AI44" s="15" t="n">
        <f aca="false">VLOOKUP($AE44,STARING_REEKSEN!$A:$J,6,0)</f>
        <v>2.163</v>
      </c>
      <c r="AJ44" s="15" t="n">
        <f aca="false">VLOOKUP($AE44,STARING_REEKSEN!$A:$J,7,0)/100</f>
        <v>0.2232</v>
      </c>
      <c r="AK44" s="24" t="n">
        <f aca="false">VLOOKUP($AE44,STARING_REEKSEN!$A:$J,8,0)</f>
        <v>2.868</v>
      </c>
      <c r="AL44" s="15" t="n">
        <f aca="false">1-(1/AI44)</f>
        <v>0.537679149329635</v>
      </c>
      <c r="AM44" s="0" t="n">
        <f aca="false">(I44)/100</f>
        <v>0.7</v>
      </c>
      <c r="AN44" s="25" t="n">
        <f aca="false">1+POWER(AH44*AM44,AI44)</f>
        <v>2.27778734617913</v>
      </c>
      <c r="AO44" s="25" t="n">
        <f aca="false">POWER(AH44*AM44,AI44-1)</f>
        <v>1.14088155908851</v>
      </c>
      <c r="AP44" s="25" t="n">
        <f aca="false">POWER(POWER(AN44,AL44)-AO44,2)</f>
        <v>0.172971920954891</v>
      </c>
      <c r="AQ44" s="25" t="n">
        <f aca="false">POWER(AN44,AL44*(AK44+2))</f>
        <v>8.62507514435956</v>
      </c>
      <c r="AR44" s="26" t="n">
        <f aca="false">AJ44</f>
        <v>0.2232</v>
      </c>
      <c r="AS44" s="15" t="n">
        <f aca="false">(J44-I44)/100</f>
        <v>0.2</v>
      </c>
      <c r="AT44" s="15" t="n">
        <f aca="false">AR44*AS44</f>
        <v>0.04464</v>
      </c>
      <c r="AU44" s="15" t="n">
        <f aca="false">AF44+(AG44-AF44)/POWER(AN44,AL44)</f>
        <v>0.238677069263045</v>
      </c>
      <c r="AV44" s="15" t="n">
        <f aca="false">AU44*AS44</f>
        <v>0.0477354138526089</v>
      </c>
      <c r="AW44" s="15" t="n">
        <f aca="false">K44*AS44</f>
        <v>1.6</v>
      </c>
      <c r="AX44" s="42" t="n">
        <f aca="false">ROUND(SUMIF(B:B,B44,AT:AT)/SUMIF(B:B,B44,AS:AS),4)</f>
        <v>0.2715</v>
      </c>
      <c r="AY44" s="42" t="n">
        <f aca="false">IF(SUMIF(B:B,B44,AS:AS)&lt;=0,0,AX44)</f>
        <v>0.2715</v>
      </c>
      <c r="AZ44" s="15" t="n">
        <f aca="false">ROUND(SUMIF(B:B,B44,AV:AV)/SUMIF(B:B,B44,AS:AS),2)</f>
        <v>0.47</v>
      </c>
      <c r="BA44" s="0" t="n">
        <f aca="false">ROUND(SUMIF(B:B,B44,AW:AW)/SUMIF(B:B,B44,AS:AS),0)/100</f>
        <v>0.32</v>
      </c>
      <c r="BB44" s="0" t="n">
        <f aca="false">IF(B44&lt;207,IF(NOT(B44=B43),IF(N44&gt;25,(J44-I44)/100,0),IF(BB43&gt;0,IF(N44&gt;25,(J44-I44)/100,0),0)),0)</f>
        <v>0</v>
      </c>
      <c r="BC44" s="0" t="n">
        <f aca="false">SUMIF(B:B,B44,BB:BB)</f>
        <v>0</v>
      </c>
    </row>
    <row r="45" customFormat="false" ht="12.8" hidden="false" customHeight="false" outlineLevel="0" collapsed="false">
      <c r="A45" s="14" t="n">
        <v>1011</v>
      </c>
      <c r="B45" s="41" t="n">
        <v>110</v>
      </c>
      <c r="C45" s="15" t="n">
        <v>51</v>
      </c>
      <c r="D45" s="16" t="n">
        <v>1350</v>
      </c>
      <c r="E45" s="16" t="s">
        <v>87</v>
      </c>
      <c r="F45" s="16" t="s">
        <v>729</v>
      </c>
      <c r="G45" s="16" t="n">
        <v>5</v>
      </c>
      <c r="H45" s="16" t="s">
        <v>713</v>
      </c>
      <c r="I45" s="16" t="n">
        <v>90</v>
      </c>
      <c r="J45" s="16" t="n">
        <v>120</v>
      </c>
      <c r="K45" s="17" t="n">
        <v>0.4</v>
      </c>
      <c r="L45" s="18" t="n">
        <v>0.1</v>
      </c>
      <c r="M45" s="18" t="n">
        <v>3</v>
      </c>
      <c r="N45" s="19" t="n">
        <v>3</v>
      </c>
      <c r="O45" s="16" t="n">
        <v>2</v>
      </c>
      <c r="P45" s="16" t="n">
        <v>6</v>
      </c>
      <c r="Q45" s="20" t="n">
        <f aca="false">R45-N45</f>
        <v>5</v>
      </c>
      <c r="R45" s="21" t="n">
        <v>8</v>
      </c>
      <c r="S45" s="16" t="n">
        <v>6</v>
      </c>
      <c r="T45" s="16" t="n">
        <v>20</v>
      </c>
      <c r="U45" s="16" t="n">
        <v>140</v>
      </c>
      <c r="V45" s="16" t="n">
        <v>110</v>
      </c>
      <c r="W45" s="16" t="n">
        <v>180</v>
      </c>
      <c r="X45" s="22" t="n">
        <v>4.7</v>
      </c>
      <c r="Y45" s="18" t="n">
        <v>4.2</v>
      </c>
      <c r="Z45" s="18" t="n">
        <v>5.2</v>
      </c>
      <c r="AA45" s="23" t="n">
        <v>0</v>
      </c>
      <c r="AB45" s="15" t="n">
        <v>1.658</v>
      </c>
      <c r="AC45" s="15" t="n">
        <v>410</v>
      </c>
      <c r="AD45" s="16" t="n">
        <v>0</v>
      </c>
      <c r="AE45" s="16" t="s">
        <v>726</v>
      </c>
      <c r="AF45" s="15" t="n">
        <f aca="false">VLOOKUP($AE45,STARING_REEKSEN!$A:$J,3,0)</f>
        <v>0.01</v>
      </c>
      <c r="AG45" s="15" t="n">
        <f aca="false">VLOOKUP($AE45,STARING_REEKSEN!$A:$J,4,0)</f>
        <v>0.366</v>
      </c>
      <c r="AH45" s="15" t="n">
        <f aca="false">VLOOKUP($AE45,STARING_REEKSEN!$A:$J,5,0)*100</f>
        <v>1.6</v>
      </c>
      <c r="AI45" s="15" t="n">
        <f aca="false">VLOOKUP($AE45,STARING_REEKSEN!$A:$J,6,0)</f>
        <v>2.163</v>
      </c>
      <c r="AJ45" s="15" t="n">
        <f aca="false">VLOOKUP($AE45,STARING_REEKSEN!$A:$J,7,0)/100</f>
        <v>0.2232</v>
      </c>
      <c r="AK45" s="24" t="n">
        <f aca="false">VLOOKUP($AE45,STARING_REEKSEN!$A:$J,8,0)</f>
        <v>2.868</v>
      </c>
      <c r="AL45" s="15" t="n">
        <f aca="false">1-(1/AI45)</f>
        <v>0.537679149329635</v>
      </c>
      <c r="AM45" s="0" t="n">
        <f aca="false">(I45)/100</f>
        <v>0.9</v>
      </c>
      <c r="AN45" s="25" t="n">
        <f aca="false">1+POWER(AH45*AM45,AI45)</f>
        <v>3.20058460517773</v>
      </c>
      <c r="AO45" s="25" t="n">
        <f aca="false">POWER(AH45*AM45,AI45-1)</f>
        <v>1.52818375359565</v>
      </c>
      <c r="AP45" s="25" t="n">
        <f aca="false">POWER(POWER(AN45,AL45)-AO45,2)</f>
        <v>0.116278854481534</v>
      </c>
      <c r="AQ45" s="25" t="n">
        <f aca="false">POWER(AN45,AL45*(AK45+2))</f>
        <v>21.0086606548985</v>
      </c>
      <c r="AR45" s="26" t="n">
        <f aca="false">AJ45</f>
        <v>0.2232</v>
      </c>
      <c r="AS45" s="15" t="n">
        <f aca="false">(J45-I45)/100</f>
        <v>0.3</v>
      </c>
      <c r="AT45" s="15" t="n">
        <f aca="false">AR45*AS45</f>
        <v>0.06696</v>
      </c>
      <c r="AU45" s="15" t="n">
        <f aca="false">AF45+(AG45-AF45)/POWER(AN45,AL45)</f>
        <v>0.200457785909593</v>
      </c>
      <c r="AV45" s="15" t="n">
        <f aca="false">AU45*AS45</f>
        <v>0.0601373357728778</v>
      </c>
      <c r="AW45" s="15" t="n">
        <f aca="false">K45*AS45</f>
        <v>0.12</v>
      </c>
      <c r="AX45" s="42" t="n">
        <f aca="false">ROUND(SUMIF(B:B,B45,AT:AT)/SUMIF(B:B,B45,AS:AS),4)</f>
        <v>0.2715</v>
      </c>
      <c r="AY45" s="42" t="n">
        <f aca="false">IF(SUMIF(B:B,B45,AS:AS)&lt;=0,0,AX45)</f>
        <v>0.2715</v>
      </c>
      <c r="AZ45" s="15" t="n">
        <f aca="false">ROUND(SUMIF(B:B,B45,AV:AV)/SUMIF(B:B,B45,AS:AS),2)</f>
        <v>0.47</v>
      </c>
      <c r="BA45" s="0" t="n">
        <f aca="false">ROUND(SUMIF(B:B,B45,AW:AW)/SUMIF(B:B,B45,AS:AS),0)/100</f>
        <v>0.32</v>
      </c>
      <c r="BB45" s="0" t="n">
        <f aca="false">IF(B45&lt;207,IF(NOT(B45=B44),IF(N45&gt;25,(J45-I45)/100,0),IF(BB44&gt;0,IF(N45&gt;25,(J45-I45)/100,0),0)),0)</f>
        <v>0</v>
      </c>
      <c r="BC45" s="0" t="n">
        <f aca="false">SUMIF(B:B,B45,BB:BB)</f>
        <v>0</v>
      </c>
    </row>
    <row r="46" customFormat="false" ht="12.8" hidden="false" customHeight="false" outlineLevel="0" collapsed="false">
      <c r="A46" s="43" t="n">
        <v>2003</v>
      </c>
      <c r="B46" s="15" t="n">
        <v>201</v>
      </c>
      <c r="C46" s="15" t="n">
        <v>51</v>
      </c>
      <c r="D46" s="16" t="n">
        <v>2080</v>
      </c>
      <c r="E46" s="16" t="s">
        <v>95</v>
      </c>
      <c r="F46" s="16" t="s">
        <v>700</v>
      </c>
      <c r="G46" s="16" t="n">
        <v>1</v>
      </c>
      <c r="H46" s="16" t="s">
        <v>711</v>
      </c>
      <c r="I46" s="16" t="n">
        <v>0</v>
      </c>
      <c r="J46" s="16" t="n">
        <v>20</v>
      </c>
      <c r="K46" s="17" t="n">
        <v>30</v>
      </c>
      <c r="L46" s="18" t="n">
        <v>20</v>
      </c>
      <c r="M46" s="18" t="n">
        <v>40</v>
      </c>
      <c r="N46" s="19" t="n">
        <v>45</v>
      </c>
      <c r="O46" s="16" t="n">
        <v>25</v>
      </c>
      <c r="P46" s="16" t="n">
        <v>50</v>
      </c>
      <c r="Q46" s="20" t="n">
        <f aca="false">R46-N46</f>
        <v>43</v>
      </c>
      <c r="R46" s="21" t="n">
        <v>88</v>
      </c>
      <c r="S46" s="16" t="n">
        <v>70</v>
      </c>
      <c r="T46" s="16" t="n">
        <v>95</v>
      </c>
      <c r="U46" s="16" t="n">
        <v>110</v>
      </c>
      <c r="V46" s="16" t="n">
        <v>90</v>
      </c>
      <c r="W46" s="16" t="n">
        <v>140</v>
      </c>
      <c r="X46" s="22" t="n">
        <v>5.6</v>
      </c>
      <c r="Y46" s="18" t="n">
        <v>5</v>
      </c>
      <c r="Z46" s="18" t="n">
        <v>6</v>
      </c>
      <c r="AA46" s="23" t="n">
        <v>0.1</v>
      </c>
      <c r="AB46" s="15" t="n">
        <v>0.599</v>
      </c>
      <c r="AC46" s="15" t="n">
        <v>210</v>
      </c>
      <c r="AD46" s="16" t="n">
        <v>1</v>
      </c>
      <c r="AE46" s="16" t="s">
        <v>702</v>
      </c>
      <c r="AF46" s="15" t="n">
        <f aca="false">VLOOKUP($AE46,STARING_REEKSEN!$A:$J,3,0)</f>
        <v>0</v>
      </c>
      <c r="AG46" s="15" t="n">
        <f aca="false">VLOOKUP($AE46,STARING_REEKSEN!$A:$J,4,0)</f>
        <v>0.719</v>
      </c>
      <c r="AH46" s="15" t="n">
        <f aca="false">VLOOKUP($AE46,STARING_REEKSEN!$A:$J,5,0)*100</f>
        <v>1.91</v>
      </c>
      <c r="AI46" s="15" t="n">
        <f aca="false">VLOOKUP($AE46,STARING_REEKSEN!$A:$J,6,0)</f>
        <v>1.137</v>
      </c>
      <c r="AJ46" s="15" t="n">
        <f aca="false">VLOOKUP($AE46,STARING_REEKSEN!$A:$J,7,0)/100</f>
        <v>0.0448</v>
      </c>
      <c r="AK46" s="24" t="n">
        <f aca="false">VLOOKUP($AE46,STARING_REEKSEN!$A:$J,8,0)</f>
        <v>0</v>
      </c>
      <c r="AL46" s="15" t="n">
        <f aca="false">1-(1/AI46)</f>
        <v>0.120492524186456</v>
      </c>
      <c r="AM46" s="0" t="n">
        <f aca="false">(I46)/100</f>
        <v>0</v>
      </c>
      <c r="AN46" s="25" t="n">
        <f aca="false">1+POWER(AH46*AM46,AI46)</f>
        <v>1</v>
      </c>
      <c r="AO46" s="25" t="n">
        <f aca="false">POWER(AH46*AM46,AI46-1)</f>
        <v>0</v>
      </c>
      <c r="AP46" s="25" t="n">
        <f aca="false">POWER(POWER(AN46,AL46)-AO46,2)</f>
        <v>1</v>
      </c>
      <c r="AQ46" s="25" t="n">
        <f aca="false">POWER(AN46,AL46*(AK46+2))</f>
        <v>1</v>
      </c>
      <c r="AR46" s="26" t="n">
        <f aca="false">AJ46</f>
        <v>0.0448</v>
      </c>
      <c r="AS46" s="15" t="n">
        <f aca="false">(J46-I46)/100</f>
        <v>0.2</v>
      </c>
      <c r="AT46" s="15" t="n">
        <f aca="false">AR46*AS46</f>
        <v>0.00896</v>
      </c>
      <c r="AU46" s="15" t="n">
        <f aca="false">AF46+(AG46-AF46)/POWER(AN46,AL46)</f>
        <v>0.719</v>
      </c>
      <c r="AV46" s="15" t="n">
        <f aca="false">AU46*AS46</f>
        <v>0.1438</v>
      </c>
      <c r="AW46" s="15" t="n">
        <f aca="false">K46*AS46</f>
        <v>6</v>
      </c>
      <c r="AX46" s="42" t="n">
        <f aca="false">ROUND(SUMIF(B:B,B46,AT:AT)/SUMIF(B:B,B46,AS:AS),4)</f>
        <v>0.0455</v>
      </c>
      <c r="AY46" s="42" t="n">
        <f aca="false">IF(SUMIF(B:B,B46,AS:AS)&lt;=0,0,AX46)</f>
        <v>0.0455</v>
      </c>
      <c r="AZ46" s="15" t="n">
        <f aca="false">ROUND(SUMIF(B:B,B46,AV:AV)/SUMIF(B:B,B46,AS:AS),2)</f>
        <v>0.57</v>
      </c>
      <c r="BA46" s="0" t="n">
        <f aca="false">ROUND(SUMIF(B:B,B46,AW:AW)/SUMIF(B:B,B46,AS:AS),0)/100</f>
        <v>0.12</v>
      </c>
      <c r="BB46" s="0" t="n">
        <f aca="false">IF(B46&lt;207,IF(NOT(B46=B45),IF(N46&gt;25,(J46-I46)/100,0),IF(BB45&gt;0,IF(N46&gt;25,(J46-I46)/100,0),0)),0)</f>
        <v>0.2</v>
      </c>
      <c r="BC46" s="0" t="n">
        <f aca="false">SUMIF(B:B,B46,BB:BB)</f>
        <v>1.2</v>
      </c>
    </row>
    <row r="47" customFormat="false" ht="12.8" hidden="false" customHeight="false" outlineLevel="0" collapsed="false">
      <c r="A47" s="43" t="n">
        <v>2003</v>
      </c>
      <c r="B47" s="15" t="n">
        <v>201</v>
      </c>
      <c r="C47" s="15" t="n">
        <v>51</v>
      </c>
      <c r="D47" s="16" t="n">
        <v>2080</v>
      </c>
      <c r="E47" s="16" t="s">
        <v>95</v>
      </c>
      <c r="F47" s="16" t="s">
        <v>700</v>
      </c>
      <c r="G47" s="16" t="n">
        <v>2</v>
      </c>
      <c r="H47" s="16" t="s">
        <v>717</v>
      </c>
      <c r="I47" s="16" t="n">
        <v>20</v>
      </c>
      <c r="J47" s="16" t="n">
        <v>30</v>
      </c>
      <c r="K47" s="17" t="n">
        <v>60</v>
      </c>
      <c r="L47" s="18" t="n">
        <v>30</v>
      </c>
      <c r="M47" s="18" t="n">
        <v>70</v>
      </c>
      <c r="N47" s="19" t="n">
        <v>45</v>
      </c>
      <c r="O47" s="16" t="n">
        <v>25</v>
      </c>
      <c r="P47" s="16" t="n">
        <v>50</v>
      </c>
      <c r="Q47" s="20" t="n">
        <f aca="false">R47-N47</f>
        <v>43</v>
      </c>
      <c r="R47" s="21" t="n">
        <v>88</v>
      </c>
      <c r="S47" s="16" t="n">
        <v>70</v>
      </c>
      <c r="T47" s="16" t="n">
        <v>95</v>
      </c>
      <c r="U47" s="16" t="n">
        <v>110</v>
      </c>
      <c r="V47" s="16" t="n">
        <v>90</v>
      </c>
      <c r="W47" s="16" t="n">
        <v>140</v>
      </c>
      <c r="X47" s="22" t="n">
        <v>5.6</v>
      </c>
      <c r="Y47" s="18" t="n">
        <v>5</v>
      </c>
      <c r="Z47" s="18" t="n">
        <v>6</v>
      </c>
      <c r="AA47" s="23" t="n">
        <v>0.1</v>
      </c>
      <c r="AB47" s="15" t="n">
        <v>0.251</v>
      </c>
      <c r="AC47" s="15" t="n">
        <v>110</v>
      </c>
      <c r="AD47" s="16" t="n">
        <v>0</v>
      </c>
      <c r="AE47" s="16" t="s">
        <v>708</v>
      </c>
      <c r="AF47" s="15" t="n">
        <f aca="false">VLOOKUP($AE47,STARING_REEKSEN!$A:$J,3,0)</f>
        <v>0.01</v>
      </c>
      <c r="AG47" s="15" t="n">
        <f aca="false">VLOOKUP($AE47,STARING_REEKSEN!$A:$J,4,0)</f>
        <v>0.58</v>
      </c>
      <c r="AH47" s="15" t="n">
        <f aca="false">VLOOKUP($AE47,STARING_REEKSEN!$A:$J,5,0)*100</f>
        <v>1.27</v>
      </c>
      <c r="AI47" s="15" t="n">
        <f aca="false">VLOOKUP($AE47,STARING_REEKSEN!$A:$J,6,0)</f>
        <v>1.316</v>
      </c>
      <c r="AJ47" s="15" t="n">
        <f aca="false">VLOOKUP($AE47,STARING_REEKSEN!$A:$J,7,0)/100</f>
        <v>0.3595</v>
      </c>
      <c r="AK47" s="24" t="n">
        <f aca="false">VLOOKUP($AE47,STARING_REEKSEN!$A:$J,8,0)</f>
        <v>-0.786</v>
      </c>
      <c r="AL47" s="15" t="n">
        <f aca="false">1-(1/AI47)</f>
        <v>0.240121580547112</v>
      </c>
      <c r="AM47" s="0" t="n">
        <f aca="false">(I47)/100</f>
        <v>0.2</v>
      </c>
      <c r="AN47" s="25" t="n">
        <f aca="false">1+POWER(AH47*AM47,AI47)</f>
        <v>1.16472562767562</v>
      </c>
      <c r="AO47" s="25" t="n">
        <f aca="false">POWER(AH47*AM47,AI47-1)</f>
        <v>0.648526093211106</v>
      </c>
      <c r="AP47" s="25" t="n">
        <f aca="false">POWER(POWER(AN47,AL47)-AO47,2)</f>
        <v>0.151140220207928</v>
      </c>
      <c r="AQ47" s="25" t="n">
        <f aca="false">POWER(AN47,AL47*(AK47+2))</f>
        <v>1.04545342990791</v>
      </c>
      <c r="AR47" s="26" t="n">
        <f aca="false">AJ47</f>
        <v>0.3595</v>
      </c>
      <c r="AS47" s="15" t="n">
        <f aca="false">(J47-I47)/100</f>
        <v>0.1</v>
      </c>
      <c r="AT47" s="15" t="n">
        <f aca="false">AR47*AS47</f>
        <v>0.03595</v>
      </c>
      <c r="AU47" s="15" t="n">
        <f aca="false">AF47+(AG47-AF47)/POWER(AN47,AL47)</f>
        <v>0.559506877879272</v>
      </c>
      <c r="AV47" s="15" t="n">
        <f aca="false">AU47*AS47</f>
        <v>0.0559506877879272</v>
      </c>
      <c r="AW47" s="15" t="n">
        <f aca="false">K47*AS47</f>
        <v>6</v>
      </c>
      <c r="AX47" s="42" t="n">
        <f aca="false">ROUND(SUMIF(B:B,B47,AT:AT)/SUMIF(B:B,B47,AS:AS),4)</f>
        <v>0.0455</v>
      </c>
      <c r="AY47" s="42" t="n">
        <f aca="false">IF(SUMIF(B:B,B47,AS:AS)&lt;=0,0,AX47)</f>
        <v>0.0455</v>
      </c>
      <c r="AZ47" s="15" t="n">
        <f aca="false">ROUND(SUMIF(B:B,B47,AV:AV)/SUMIF(B:B,B47,AS:AS),2)</f>
        <v>0.57</v>
      </c>
      <c r="BA47" s="0" t="n">
        <f aca="false">ROUND(SUMIF(B:B,B47,AW:AW)/SUMIF(B:B,B47,AS:AS),0)/100</f>
        <v>0.12</v>
      </c>
      <c r="BB47" s="0" t="n">
        <f aca="false">IF(B47&lt;207,IF(NOT(B47=B46),IF(N47&gt;25,(J47-I47)/100,0),IF(BB46&gt;0,IF(N47&gt;25,(J47-I47)/100,0),0)),0)</f>
        <v>0.1</v>
      </c>
      <c r="BC47" s="0" t="n">
        <f aca="false">SUMIF(B:B,B47,BB:BB)</f>
        <v>1.2</v>
      </c>
    </row>
    <row r="48" customFormat="false" ht="12.8" hidden="false" customHeight="false" outlineLevel="0" collapsed="false">
      <c r="A48" s="43" t="n">
        <v>2003</v>
      </c>
      <c r="B48" s="15" t="n">
        <v>201</v>
      </c>
      <c r="C48" s="15" t="n">
        <v>51</v>
      </c>
      <c r="D48" s="16" t="n">
        <v>2080</v>
      </c>
      <c r="E48" s="16" t="s">
        <v>95</v>
      </c>
      <c r="F48" s="16" t="s">
        <v>700</v>
      </c>
      <c r="G48" s="16" t="n">
        <v>3</v>
      </c>
      <c r="H48" s="16" t="s">
        <v>734</v>
      </c>
      <c r="I48" s="16" t="n">
        <v>30</v>
      </c>
      <c r="J48" s="16" t="n">
        <v>70</v>
      </c>
      <c r="K48" s="17" t="n">
        <v>3</v>
      </c>
      <c r="L48" s="18" t="n">
        <v>1</v>
      </c>
      <c r="M48" s="18" t="n">
        <v>10</v>
      </c>
      <c r="N48" s="19" t="n">
        <v>46</v>
      </c>
      <c r="O48" s="16" t="n">
        <v>25</v>
      </c>
      <c r="P48" s="16" t="n">
        <v>55</v>
      </c>
      <c r="Q48" s="20" t="n">
        <f aca="false">R48-N48</f>
        <v>49</v>
      </c>
      <c r="R48" s="21" t="n">
        <v>95</v>
      </c>
      <c r="S48" s="16" t="n">
        <v>70</v>
      </c>
      <c r="T48" s="16" t="n">
        <v>100</v>
      </c>
      <c r="U48" s="16" t="n">
        <v>110</v>
      </c>
      <c r="V48" s="16" t="n">
        <v>90</v>
      </c>
      <c r="W48" s="16" t="n">
        <v>140</v>
      </c>
      <c r="X48" s="22" t="n">
        <v>6.2</v>
      </c>
      <c r="Y48" s="18" t="n">
        <v>5</v>
      </c>
      <c r="Z48" s="18" t="n">
        <v>7</v>
      </c>
      <c r="AA48" s="23" t="n">
        <v>0.3</v>
      </c>
      <c r="AB48" s="15" t="n">
        <v>1.214</v>
      </c>
      <c r="AC48" s="15" t="n">
        <v>210</v>
      </c>
      <c r="AD48" s="16" t="n">
        <v>0</v>
      </c>
      <c r="AE48" s="16" t="s">
        <v>735</v>
      </c>
      <c r="AF48" s="15" t="n">
        <f aca="false">VLOOKUP($AE48,STARING_REEKSEN!$A:$J,3,0)</f>
        <v>0.01</v>
      </c>
      <c r="AG48" s="15" t="n">
        <f aca="false">VLOOKUP($AE48,STARING_REEKSEN!$A:$J,4,0)</f>
        <v>0.561</v>
      </c>
      <c r="AH48" s="15" t="n">
        <f aca="false">VLOOKUP($AE48,STARING_REEKSEN!$A:$J,5,0)*100</f>
        <v>0.88</v>
      </c>
      <c r="AI48" s="15" t="n">
        <f aca="false">VLOOKUP($AE48,STARING_REEKSEN!$A:$J,6,0)</f>
        <v>1.158</v>
      </c>
      <c r="AJ48" s="15" t="n">
        <f aca="false">VLOOKUP($AE48,STARING_REEKSEN!$A:$J,7,0)/100</f>
        <v>0.0108</v>
      </c>
      <c r="AK48" s="24" t="n">
        <f aca="false">VLOOKUP($AE48,STARING_REEKSEN!$A:$J,8,0)</f>
        <v>-3.172</v>
      </c>
      <c r="AL48" s="15" t="n">
        <f aca="false">1-(1/AI48)</f>
        <v>0.136442141623489</v>
      </c>
      <c r="AM48" s="0" t="n">
        <f aca="false">(I48)/100</f>
        <v>0.3</v>
      </c>
      <c r="AN48" s="25" t="n">
        <f aca="false">1+POWER(AH48*AM48,AI48)</f>
        <v>1.21390323232634</v>
      </c>
      <c r="AO48" s="25" t="n">
        <f aca="false">POWER(AH48*AM48,AI48-1)</f>
        <v>0.810239516387638</v>
      </c>
      <c r="AP48" s="25" t="n">
        <f aca="false">POWER(POWER(AN48,AL48)-AO48,2)</f>
        <v>0.0468988470491806</v>
      </c>
      <c r="AQ48" s="25" t="n">
        <f aca="false">POWER(AN48,AL48*(AK48+2))</f>
        <v>0.969478338133836</v>
      </c>
      <c r="AR48" s="26" t="n">
        <f aca="false">AJ48</f>
        <v>0.0108</v>
      </c>
      <c r="AS48" s="15" t="n">
        <f aca="false">(J48-I48)/100</f>
        <v>0.4</v>
      </c>
      <c r="AT48" s="15" t="n">
        <f aca="false">AR48*AS48</f>
        <v>0.00432</v>
      </c>
      <c r="AU48" s="15" t="n">
        <f aca="false">AF48+(AG48-AF48)/POWER(AN48,AL48)</f>
        <v>0.546618133501135</v>
      </c>
      <c r="AV48" s="15" t="n">
        <f aca="false">AU48*AS48</f>
        <v>0.218647253400454</v>
      </c>
      <c r="AW48" s="15" t="n">
        <f aca="false">K48*AS48</f>
        <v>1.2</v>
      </c>
      <c r="AX48" s="42" t="n">
        <f aca="false">ROUND(SUMIF(B:B,B48,AT:AT)/SUMIF(B:B,B48,AS:AS),4)</f>
        <v>0.0455</v>
      </c>
      <c r="AY48" s="42" t="n">
        <f aca="false">IF(SUMIF(B:B,B48,AS:AS)&lt;=0,0,AX48)</f>
        <v>0.0455</v>
      </c>
      <c r="AZ48" s="15" t="n">
        <f aca="false">ROUND(SUMIF(B:B,B48,AV:AV)/SUMIF(B:B,B48,AS:AS),2)</f>
        <v>0.57</v>
      </c>
      <c r="BA48" s="0" t="n">
        <f aca="false">ROUND(SUMIF(B:B,B48,AW:AW)/SUMIF(B:B,B48,AS:AS),0)/100</f>
        <v>0.12</v>
      </c>
      <c r="BB48" s="0" t="n">
        <f aca="false">IF(B48&lt;207,IF(NOT(B48=B47),IF(N48&gt;25,(J48-I48)/100,0),IF(BB47&gt;0,IF(N48&gt;25,(J48-I48)/100,0),0)),0)</f>
        <v>0.4</v>
      </c>
      <c r="BC48" s="0" t="n">
        <f aca="false">SUMIF(B:B,B48,BB:BB)</f>
        <v>1.2</v>
      </c>
    </row>
    <row r="49" customFormat="false" ht="12.8" hidden="false" customHeight="false" outlineLevel="0" collapsed="false">
      <c r="A49" s="43" t="n">
        <v>2003</v>
      </c>
      <c r="B49" s="15" t="n">
        <v>201</v>
      </c>
      <c r="C49" s="15" t="n">
        <v>51</v>
      </c>
      <c r="D49" s="16" t="n">
        <v>2080</v>
      </c>
      <c r="E49" s="16" t="s">
        <v>95</v>
      </c>
      <c r="F49" s="16" t="s">
        <v>700</v>
      </c>
      <c r="G49" s="16" t="n">
        <v>4</v>
      </c>
      <c r="H49" s="16" t="s">
        <v>736</v>
      </c>
      <c r="I49" s="16" t="n">
        <v>70</v>
      </c>
      <c r="J49" s="16" t="n">
        <v>120</v>
      </c>
      <c r="K49" s="17" t="n">
        <v>2</v>
      </c>
      <c r="L49" s="18" t="n">
        <v>1</v>
      </c>
      <c r="M49" s="18" t="n">
        <v>10</v>
      </c>
      <c r="N49" s="19" t="n">
        <v>38</v>
      </c>
      <c r="O49" s="16" t="n">
        <v>25</v>
      </c>
      <c r="P49" s="16" t="n">
        <v>55</v>
      </c>
      <c r="Q49" s="20" t="n">
        <f aca="false">R49-N49</f>
        <v>57</v>
      </c>
      <c r="R49" s="21" t="n">
        <v>95</v>
      </c>
      <c r="S49" s="16" t="n">
        <v>70</v>
      </c>
      <c r="T49" s="16" t="n">
        <v>100</v>
      </c>
      <c r="U49" s="16" t="n">
        <v>110</v>
      </c>
      <c r="V49" s="16" t="n">
        <v>90</v>
      </c>
      <c r="W49" s="16" t="n">
        <v>140</v>
      </c>
      <c r="X49" s="22" t="n">
        <v>7</v>
      </c>
      <c r="Y49" s="18" t="n">
        <v>5</v>
      </c>
      <c r="Z49" s="18" t="n">
        <v>7.2</v>
      </c>
      <c r="AA49" s="23" t="n">
        <v>1.1</v>
      </c>
      <c r="AB49" s="15" t="n">
        <v>1.291</v>
      </c>
      <c r="AC49" s="15" t="n">
        <v>210</v>
      </c>
      <c r="AD49" s="16" t="n">
        <v>0</v>
      </c>
      <c r="AE49" s="16" t="s">
        <v>735</v>
      </c>
      <c r="AF49" s="15" t="n">
        <f aca="false">VLOOKUP($AE49,STARING_REEKSEN!$A:$J,3,0)</f>
        <v>0.01</v>
      </c>
      <c r="AG49" s="15" t="n">
        <f aca="false">VLOOKUP($AE49,STARING_REEKSEN!$A:$J,4,0)</f>
        <v>0.561</v>
      </c>
      <c r="AH49" s="15" t="n">
        <f aca="false">VLOOKUP($AE49,STARING_REEKSEN!$A:$J,5,0)*100</f>
        <v>0.88</v>
      </c>
      <c r="AI49" s="15" t="n">
        <f aca="false">VLOOKUP($AE49,STARING_REEKSEN!$A:$J,6,0)</f>
        <v>1.158</v>
      </c>
      <c r="AJ49" s="15" t="n">
        <f aca="false">VLOOKUP($AE49,STARING_REEKSEN!$A:$J,7,0)/100</f>
        <v>0.0108</v>
      </c>
      <c r="AK49" s="24" t="n">
        <f aca="false">VLOOKUP($AE49,STARING_REEKSEN!$A:$J,8,0)</f>
        <v>-3.172</v>
      </c>
      <c r="AL49" s="15" t="n">
        <f aca="false">1-(1/AI49)</f>
        <v>0.136442141623489</v>
      </c>
      <c r="AM49" s="0" t="n">
        <f aca="false">(I49)/100</f>
        <v>0.7</v>
      </c>
      <c r="AN49" s="25" t="n">
        <f aca="false">1+POWER(AH49*AM49,AI49)</f>
        <v>1.5706035439581</v>
      </c>
      <c r="AO49" s="25" t="n">
        <f aca="false">POWER(AH49*AM49,AI49-1)</f>
        <v>0.926304454477434</v>
      </c>
      <c r="AP49" s="25" t="n">
        <f aca="false">POWER(POWER(AN49,AL49)-AO49,2)</f>
        <v>0.0188321933253299</v>
      </c>
      <c r="AQ49" s="25" t="n">
        <f aca="false">POWER(AN49,AL49*(AK49+2))</f>
        <v>0.930351274797461</v>
      </c>
      <c r="AR49" s="26" t="n">
        <f aca="false">AJ49</f>
        <v>0.0108</v>
      </c>
      <c r="AS49" s="15" t="n">
        <f aca="false">(J49-I49)/100</f>
        <v>0.5</v>
      </c>
      <c r="AT49" s="15" t="n">
        <f aca="false">AR49*AS49</f>
        <v>0.0054</v>
      </c>
      <c r="AU49" s="15" t="n">
        <f aca="false">AF49+(AG49-AF49)/POWER(AN49,AL49)</f>
        <v>0.528083612956927</v>
      </c>
      <c r="AV49" s="15" t="n">
        <f aca="false">AU49*AS49</f>
        <v>0.264041806478463</v>
      </c>
      <c r="AW49" s="15" t="n">
        <f aca="false">K49*AS49</f>
        <v>1</v>
      </c>
      <c r="AX49" s="42" t="n">
        <f aca="false">ROUND(SUMIF(B:B,B49,AT:AT)/SUMIF(B:B,B49,AS:AS),4)</f>
        <v>0.0455</v>
      </c>
      <c r="AY49" s="42" t="n">
        <f aca="false">IF(SUMIF(B:B,B49,AS:AS)&lt;=0,0,AX49)</f>
        <v>0.0455</v>
      </c>
      <c r="AZ49" s="15" t="n">
        <f aca="false">ROUND(SUMIF(B:B,B49,AV:AV)/SUMIF(B:B,B49,AS:AS),2)</f>
        <v>0.57</v>
      </c>
      <c r="BA49" s="0" t="n">
        <f aca="false">ROUND(SUMIF(B:B,B49,AW:AW)/SUMIF(B:B,B49,AS:AS),0)/100</f>
        <v>0.12</v>
      </c>
      <c r="BB49" s="0" t="n">
        <f aca="false">IF(B49&lt;207,IF(NOT(B49=B48),IF(N49&gt;25,(J49-I49)/100,0),IF(BB48&gt;0,IF(N49&gt;25,(J49-I49)/100,0),0)),0)</f>
        <v>0.5</v>
      </c>
      <c r="BC49" s="0" t="n">
        <f aca="false">SUMIF(B:B,B49,BB:BB)</f>
        <v>1.2</v>
      </c>
    </row>
    <row r="50" customFormat="false" ht="12.8" hidden="false" customHeight="false" outlineLevel="0" collapsed="false">
      <c r="A50" s="43" t="n">
        <v>2005</v>
      </c>
      <c r="B50" s="15" t="n">
        <v>202</v>
      </c>
      <c r="C50" s="15" t="n">
        <v>51</v>
      </c>
      <c r="D50" s="16" t="n">
        <v>2010</v>
      </c>
      <c r="E50" s="16" t="s">
        <v>97</v>
      </c>
      <c r="F50" s="16" t="s">
        <v>700</v>
      </c>
      <c r="G50" s="16" t="n">
        <v>1</v>
      </c>
      <c r="H50" s="16" t="s">
        <v>711</v>
      </c>
      <c r="I50" s="16" t="n">
        <v>0</v>
      </c>
      <c r="J50" s="16" t="n">
        <v>8</v>
      </c>
      <c r="K50" s="17" t="n">
        <v>12</v>
      </c>
      <c r="L50" s="18" t="n">
        <v>5</v>
      </c>
      <c r="M50" s="18" t="n">
        <v>20</v>
      </c>
      <c r="N50" s="19" t="n">
        <v>20</v>
      </c>
      <c r="O50" s="16" t="n">
        <v>15</v>
      </c>
      <c r="P50" s="16" t="n">
        <v>40</v>
      </c>
      <c r="Q50" s="20" t="n">
        <f aca="false">R50-N50</f>
        <v>25</v>
      </c>
      <c r="R50" s="21" t="n">
        <v>45</v>
      </c>
      <c r="S50" s="16" t="n">
        <v>40</v>
      </c>
      <c r="T50" s="16" t="n">
        <v>65</v>
      </c>
      <c r="U50" s="16" t="n">
        <v>155</v>
      </c>
      <c r="V50" s="16" t="n">
        <v>130</v>
      </c>
      <c r="W50" s="16" t="n">
        <v>180</v>
      </c>
      <c r="X50" s="22" t="n">
        <v>5</v>
      </c>
      <c r="Y50" s="18" t="n">
        <v>4.8</v>
      </c>
      <c r="Z50" s="18" t="n">
        <v>6</v>
      </c>
      <c r="AA50" s="23" t="n">
        <v>0</v>
      </c>
      <c r="AB50" s="15" t="n">
        <v>0.976</v>
      </c>
      <c r="AC50" s="15" t="n">
        <v>210</v>
      </c>
      <c r="AD50" s="16" t="n">
        <v>1</v>
      </c>
      <c r="AE50" s="16" t="s">
        <v>737</v>
      </c>
      <c r="AF50" s="15" t="n">
        <f aca="false">VLOOKUP($AE50,STARING_REEKSEN!$A:$J,3,0)</f>
        <v>0</v>
      </c>
      <c r="AG50" s="15" t="n">
        <f aca="false">VLOOKUP($AE50,STARING_REEKSEN!$A:$J,4,0)</f>
        <v>0.43</v>
      </c>
      <c r="AH50" s="15" t="n">
        <f aca="false">VLOOKUP($AE50,STARING_REEKSEN!$A:$J,5,0)*100</f>
        <v>0.7</v>
      </c>
      <c r="AI50" s="15" t="n">
        <f aca="false">VLOOKUP($AE50,STARING_REEKSEN!$A:$J,6,0)</f>
        <v>1.267</v>
      </c>
      <c r="AJ50" s="15" t="n">
        <f aca="false">VLOOKUP($AE50,STARING_REEKSEN!$A:$J,7,0)/100</f>
        <v>0.0175</v>
      </c>
      <c r="AK50" s="24" t="n">
        <f aca="false">VLOOKUP($AE50,STARING_REEKSEN!$A:$J,8,0)</f>
        <v>-2.387</v>
      </c>
      <c r="AL50" s="15" t="n">
        <f aca="false">1-(1/AI50)</f>
        <v>0.210734017363852</v>
      </c>
      <c r="AM50" s="0" t="n">
        <f aca="false">(I50)/100</f>
        <v>0</v>
      </c>
      <c r="AN50" s="25" t="n">
        <f aca="false">1+POWER(AH50*AM50,AI50)</f>
        <v>1</v>
      </c>
      <c r="AO50" s="25" t="n">
        <f aca="false">POWER(AH50*AM50,AI50-1)</f>
        <v>0</v>
      </c>
      <c r="AP50" s="25" t="n">
        <f aca="false">POWER(POWER(AN50,AL50)-AO50,2)</f>
        <v>1</v>
      </c>
      <c r="AQ50" s="25" t="n">
        <f aca="false">POWER(AN50,AL50*(AK50+2))</f>
        <v>1</v>
      </c>
      <c r="AR50" s="26" t="n">
        <f aca="false">AJ50</f>
        <v>0.0175</v>
      </c>
      <c r="AS50" s="15" t="n">
        <f aca="false">(J50-I50)/100</f>
        <v>0.08</v>
      </c>
      <c r="AT50" s="15" t="n">
        <f aca="false">AR50*AS50</f>
        <v>0.0014</v>
      </c>
      <c r="AU50" s="15" t="n">
        <f aca="false">AF50+(AG50-AF50)/POWER(AN50,AL50)</f>
        <v>0.43</v>
      </c>
      <c r="AV50" s="15" t="n">
        <f aca="false">AU50*AS50</f>
        <v>0.0344</v>
      </c>
      <c r="AW50" s="15" t="n">
        <f aca="false">K50*AS50</f>
        <v>0.96</v>
      </c>
      <c r="AX50" s="42" t="n">
        <f aca="false">ROUND(SUMIF(B:B,B50,AT:AT)/SUMIF(B:B,B50,AS:AS),4)</f>
        <v>0.1986</v>
      </c>
      <c r="AY50" s="42" t="n">
        <f aca="false">IF(SUMIF(B:B,B50,AS:AS)&lt;=0,0,AX50)</f>
        <v>0.1986</v>
      </c>
      <c r="AZ50" s="15" t="n">
        <f aca="false">ROUND(SUMIF(B:B,B50,AV:AV)/SUMIF(B:B,B50,AS:AS),2)</f>
        <v>0.35</v>
      </c>
      <c r="BA50" s="0" t="n">
        <f aca="false">ROUND(SUMIF(B:B,B50,AW:AW)/SUMIF(B:B,B50,AS:AS),0)/100</f>
        <v>0.14</v>
      </c>
      <c r="BB50" s="0" t="n">
        <f aca="false">IF(B50&lt;207,IF(NOT(B50=B49),IF(N50&gt;25,(J50-I50)/100,0),IF(BB49&gt;0,IF(N50&gt;25,(J50-I50)/100,0),0)),0)</f>
        <v>0</v>
      </c>
      <c r="BC50" s="0" t="n">
        <f aca="false">SUMIF(B:B,B50,BB:BB)</f>
        <v>0</v>
      </c>
    </row>
    <row r="51" customFormat="false" ht="12.8" hidden="false" customHeight="false" outlineLevel="0" collapsed="false">
      <c r="A51" s="43" t="n">
        <v>2005</v>
      </c>
      <c r="B51" s="15" t="n">
        <v>202</v>
      </c>
      <c r="C51" s="15" t="n">
        <v>51</v>
      </c>
      <c r="D51" s="16" t="n">
        <v>2010</v>
      </c>
      <c r="E51" s="16" t="s">
        <v>97</v>
      </c>
      <c r="F51" s="16" t="s">
        <v>700</v>
      </c>
      <c r="G51" s="16" t="n">
        <v>2</v>
      </c>
      <c r="H51" s="16" t="s">
        <v>711</v>
      </c>
      <c r="I51" s="16" t="n">
        <v>8</v>
      </c>
      <c r="J51" s="16" t="n">
        <v>15</v>
      </c>
      <c r="K51" s="17" t="n">
        <v>8</v>
      </c>
      <c r="L51" s="18" t="n">
        <v>5</v>
      </c>
      <c r="M51" s="18" t="n">
        <v>20</v>
      </c>
      <c r="N51" s="19" t="n">
        <v>20</v>
      </c>
      <c r="O51" s="16" t="n">
        <v>15</v>
      </c>
      <c r="P51" s="16" t="n">
        <v>40</v>
      </c>
      <c r="Q51" s="20" t="n">
        <f aca="false">R51-N51</f>
        <v>25</v>
      </c>
      <c r="R51" s="21" t="n">
        <v>45</v>
      </c>
      <c r="S51" s="16" t="n">
        <v>40</v>
      </c>
      <c r="T51" s="16" t="n">
        <v>65</v>
      </c>
      <c r="U51" s="16" t="n">
        <v>155</v>
      </c>
      <c r="V51" s="16" t="n">
        <v>130</v>
      </c>
      <c r="W51" s="16" t="n">
        <v>180</v>
      </c>
      <c r="X51" s="22" t="n">
        <v>5</v>
      </c>
      <c r="Y51" s="18" t="n">
        <v>4.8</v>
      </c>
      <c r="Z51" s="18" t="n">
        <v>6</v>
      </c>
      <c r="AA51" s="23" t="n">
        <v>0</v>
      </c>
      <c r="AB51" s="15" t="n">
        <v>1.174</v>
      </c>
      <c r="AC51" s="15" t="n">
        <v>210</v>
      </c>
      <c r="AD51" s="16" t="n">
        <v>1</v>
      </c>
      <c r="AE51" s="16" t="s">
        <v>737</v>
      </c>
      <c r="AF51" s="15" t="n">
        <f aca="false">VLOOKUP($AE51,STARING_REEKSEN!$A:$J,3,0)</f>
        <v>0</v>
      </c>
      <c r="AG51" s="15" t="n">
        <f aca="false">VLOOKUP($AE51,STARING_REEKSEN!$A:$J,4,0)</f>
        <v>0.43</v>
      </c>
      <c r="AH51" s="15" t="n">
        <f aca="false">VLOOKUP($AE51,STARING_REEKSEN!$A:$J,5,0)*100</f>
        <v>0.7</v>
      </c>
      <c r="AI51" s="15" t="n">
        <f aca="false">VLOOKUP($AE51,STARING_REEKSEN!$A:$J,6,0)</f>
        <v>1.267</v>
      </c>
      <c r="AJ51" s="15" t="n">
        <f aca="false">VLOOKUP($AE51,STARING_REEKSEN!$A:$J,7,0)/100</f>
        <v>0.0175</v>
      </c>
      <c r="AK51" s="24" t="n">
        <f aca="false">VLOOKUP($AE51,STARING_REEKSEN!$A:$J,8,0)</f>
        <v>-2.387</v>
      </c>
      <c r="AL51" s="15" t="n">
        <f aca="false">1-(1/AI51)</f>
        <v>0.210734017363852</v>
      </c>
      <c r="AM51" s="0" t="n">
        <f aca="false">(I51)/100</f>
        <v>0.08</v>
      </c>
      <c r="AN51" s="25" t="n">
        <f aca="false">1+POWER(AH51*AM51,AI51)</f>
        <v>1.02593905979022</v>
      </c>
      <c r="AO51" s="25" t="n">
        <f aca="false">POWER(AH51*AM51,AI51-1)</f>
        <v>0.46319749625393</v>
      </c>
      <c r="AP51" s="25" t="n">
        <f aca="false">POWER(POWER(AN51,AL51)-AO51,2)</f>
        <v>0.293995633169572</v>
      </c>
      <c r="AQ51" s="25" t="n">
        <f aca="false">POWER(AN51,AL51*(AK51+2))</f>
        <v>0.997913714368218</v>
      </c>
      <c r="AR51" s="26" t="n">
        <f aca="false">AJ51</f>
        <v>0.0175</v>
      </c>
      <c r="AS51" s="15" t="n">
        <f aca="false">(J51-I51)/100</f>
        <v>0.07</v>
      </c>
      <c r="AT51" s="15" t="n">
        <f aca="false">AR51*AS51</f>
        <v>0.001225</v>
      </c>
      <c r="AU51" s="15" t="n">
        <f aca="false">AF51+(AG51-AF51)/POWER(AN51,AL51)</f>
        <v>0.427685733524944</v>
      </c>
      <c r="AV51" s="15" t="n">
        <f aca="false">AU51*AS51</f>
        <v>0.0299380013467461</v>
      </c>
      <c r="AW51" s="15" t="n">
        <f aca="false">K51*AS51</f>
        <v>0.56</v>
      </c>
      <c r="AX51" s="42" t="n">
        <f aca="false">ROUND(SUMIF(B:B,B51,AT:AT)/SUMIF(B:B,B51,AS:AS),4)</f>
        <v>0.1986</v>
      </c>
      <c r="AY51" s="42" t="n">
        <f aca="false">IF(SUMIF(B:B,B51,AS:AS)&lt;=0,0,AX51)</f>
        <v>0.1986</v>
      </c>
      <c r="AZ51" s="15" t="n">
        <f aca="false">ROUND(SUMIF(B:B,B51,AV:AV)/SUMIF(B:B,B51,AS:AS),2)</f>
        <v>0.35</v>
      </c>
      <c r="BA51" s="0" t="n">
        <f aca="false">ROUND(SUMIF(B:B,B51,AW:AW)/SUMIF(B:B,B51,AS:AS),0)/100</f>
        <v>0.14</v>
      </c>
      <c r="BB51" s="0" t="n">
        <f aca="false">IF(B51&lt;207,IF(NOT(B51=B50),IF(N51&gt;25,(J51-I51)/100,0),IF(BB50&gt;0,IF(N51&gt;25,(J51-I51)/100,0),0)),0)</f>
        <v>0</v>
      </c>
      <c r="BC51" s="0" t="n">
        <f aca="false">SUMIF(B:B,B51,BB:BB)</f>
        <v>0</v>
      </c>
    </row>
    <row r="52" customFormat="false" ht="12.8" hidden="false" customHeight="false" outlineLevel="0" collapsed="false">
      <c r="A52" s="43" t="n">
        <v>2005</v>
      </c>
      <c r="B52" s="15" t="n">
        <v>202</v>
      </c>
      <c r="C52" s="15" t="n">
        <v>51</v>
      </c>
      <c r="D52" s="16" t="n">
        <v>2010</v>
      </c>
      <c r="E52" s="16" t="s">
        <v>97</v>
      </c>
      <c r="F52" s="16" t="s">
        <v>700</v>
      </c>
      <c r="G52" s="16" t="n">
        <v>3</v>
      </c>
      <c r="H52" s="16" t="s">
        <v>717</v>
      </c>
      <c r="I52" s="16" t="n">
        <v>15</v>
      </c>
      <c r="J52" s="16" t="n">
        <v>30</v>
      </c>
      <c r="K52" s="17" t="n">
        <v>3</v>
      </c>
      <c r="L52" s="18" t="n">
        <v>2</v>
      </c>
      <c r="M52" s="18" t="n">
        <v>10</v>
      </c>
      <c r="N52" s="19" t="n">
        <v>26</v>
      </c>
      <c r="O52" s="16" t="n">
        <v>15</v>
      </c>
      <c r="P52" s="16" t="n">
        <v>45</v>
      </c>
      <c r="Q52" s="20" t="n">
        <f aca="false">R52-N52</f>
        <v>34</v>
      </c>
      <c r="R52" s="21" t="n">
        <v>60</v>
      </c>
      <c r="S52" s="16" t="n">
        <v>40</v>
      </c>
      <c r="T52" s="16" t="n">
        <v>80</v>
      </c>
      <c r="U52" s="16" t="n">
        <v>155</v>
      </c>
      <c r="V52" s="16" t="n">
        <v>130</v>
      </c>
      <c r="W52" s="16" t="n">
        <v>180</v>
      </c>
      <c r="X52" s="22" t="n">
        <v>5.2</v>
      </c>
      <c r="Y52" s="18" t="n">
        <v>4.8</v>
      </c>
      <c r="Z52" s="18" t="n">
        <v>6</v>
      </c>
      <c r="AA52" s="23" t="n">
        <v>0</v>
      </c>
      <c r="AB52" s="15" t="n">
        <v>1.343</v>
      </c>
      <c r="AC52" s="15" t="n">
        <v>210</v>
      </c>
      <c r="AD52" s="16" t="n">
        <v>0</v>
      </c>
      <c r="AE52" s="16" t="s">
        <v>738</v>
      </c>
      <c r="AF52" s="15" t="n">
        <f aca="false">VLOOKUP($AE52,STARING_REEKSEN!$A:$J,3,0)</f>
        <v>0</v>
      </c>
      <c r="AG52" s="15" t="n">
        <f aca="false">VLOOKUP($AE52,STARING_REEKSEN!$A:$J,4,0)</f>
        <v>0.444</v>
      </c>
      <c r="AH52" s="15" t="n">
        <f aca="false">VLOOKUP($AE52,STARING_REEKSEN!$A:$J,5,0)*100</f>
        <v>1.43</v>
      </c>
      <c r="AI52" s="15" t="n">
        <f aca="false">VLOOKUP($AE52,STARING_REEKSEN!$A:$J,6,0)</f>
        <v>1.126</v>
      </c>
      <c r="AJ52" s="15" t="n">
        <f aca="false">VLOOKUP($AE52,STARING_REEKSEN!$A:$J,7,0)/100</f>
        <v>0.0212</v>
      </c>
      <c r="AK52" s="24" t="n">
        <f aca="false">VLOOKUP($AE52,STARING_REEKSEN!$A:$J,8,0)</f>
        <v>2.357</v>
      </c>
      <c r="AL52" s="15" t="n">
        <f aca="false">1-(1/AI52)</f>
        <v>0.11190053285968</v>
      </c>
      <c r="AM52" s="0" t="n">
        <f aca="false">(I52)/100</f>
        <v>0.15</v>
      </c>
      <c r="AN52" s="25" t="n">
        <f aca="false">1+POWER(AH52*AM52,AI52)</f>
        <v>1.17667989638116</v>
      </c>
      <c r="AO52" s="25" t="n">
        <f aca="false">POWER(AH52*AM52,AI52-1)</f>
        <v>0.823682500611484</v>
      </c>
      <c r="AP52" s="25" t="n">
        <f aca="false">POWER(POWER(AN52,AL52)-AO52,2)</f>
        <v>0.0379042342165062</v>
      </c>
      <c r="AQ52" s="25" t="n">
        <f aca="false">POWER(AN52,AL52*(AK52+2))</f>
        <v>1.08255386390865</v>
      </c>
      <c r="AR52" s="26" t="n">
        <f aca="false">AJ52</f>
        <v>0.0212</v>
      </c>
      <c r="AS52" s="15" t="n">
        <f aca="false">(J52-I52)/100</f>
        <v>0.15</v>
      </c>
      <c r="AT52" s="15" t="n">
        <f aca="false">AR52*AS52</f>
        <v>0.00318</v>
      </c>
      <c r="AU52" s="15" t="n">
        <f aca="false">AF52+(AG52-AF52)/POWER(AN52,AL52)</f>
        <v>0.435989735636287</v>
      </c>
      <c r="AV52" s="15" t="n">
        <f aca="false">AU52*AS52</f>
        <v>0.0653984603454431</v>
      </c>
      <c r="AW52" s="15" t="n">
        <f aca="false">K52*AS52</f>
        <v>0.45</v>
      </c>
      <c r="AX52" s="42" t="n">
        <f aca="false">ROUND(SUMIF(B:B,B52,AT:AT)/SUMIF(B:B,B52,AS:AS),4)</f>
        <v>0.1986</v>
      </c>
      <c r="AY52" s="42" t="n">
        <f aca="false">IF(SUMIF(B:B,B52,AS:AS)&lt;=0,0,AX52)</f>
        <v>0.1986</v>
      </c>
      <c r="AZ52" s="15" t="n">
        <f aca="false">ROUND(SUMIF(B:B,B52,AV:AV)/SUMIF(B:B,B52,AS:AS),2)</f>
        <v>0.35</v>
      </c>
      <c r="BA52" s="0" t="n">
        <f aca="false">ROUND(SUMIF(B:B,B52,AW:AW)/SUMIF(B:B,B52,AS:AS),0)/100</f>
        <v>0.14</v>
      </c>
      <c r="BB52" s="0" t="n">
        <f aca="false">IF(B52&lt;207,IF(NOT(B52=B51),IF(N52&gt;25,(J52-I52)/100,0),IF(BB51&gt;0,IF(N52&gt;25,(J52-I52)/100,0),0)),0)</f>
        <v>0</v>
      </c>
      <c r="BC52" s="0" t="n">
        <f aca="false">SUMIF(B:B,B52,BB:BB)</f>
        <v>0</v>
      </c>
    </row>
    <row r="53" customFormat="false" ht="12.8" hidden="false" customHeight="false" outlineLevel="0" collapsed="false">
      <c r="A53" s="43" t="n">
        <v>2005</v>
      </c>
      <c r="B53" s="15" t="n">
        <v>202</v>
      </c>
      <c r="C53" s="15" t="n">
        <v>51</v>
      </c>
      <c r="D53" s="16" t="n">
        <v>2010</v>
      </c>
      <c r="E53" s="16" t="s">
        <v>97</v>
      </c>
      <c r="F53" s="16" t="s">
        <v>700</v>
      </c>
      <c r="G53" s="16" t="n">
        <v>4</v>
      </c>
      <c r="H53" s="16" t="s">
        <v>719</v>
      </c>
      <c r="I53" s="16" t="n">
        <v>30</v>
      </c>
      <c r="J53" s="16" t="n">
        <v>50</v>
      </c>
      <c r="K53" s="17" t="n">
        <v>65</v>
      </c>
      <c r="L53" s="18" t="n">
        <v>30</v>
      </c>
      <c r="M53" s="18" t="n">
        <v>80</v>
      </c>
      <c r="N53" s="19" t="n">
        <v>18</v>
      </c>
      <c r="O53" s="16" t="n">
        <v>6</v>
      </c>
      <c r="P53" s="16" t="n">
        <v>30</v>
      </c>
      <c r="Q53" s="20" t="n">
        <f aca="false">R53-N53</f>
        <v>57</v>
      </c>
      <c r="R53" s="21" t="n">
        <v>75</v>
      </c>
      <c r="S53" s="16" t="n">
        <v>45</v>
      </c>
      <c r="T53" s="16" t="n">
        <v>85</v>
      </c>
      <c r="U53" s="16" t="n">
        <v>150</v>
      </c>
      <c r="V53" s="16" t="n">
        <v>130</v>
      </c>
      <c r="W53" s="16" t="n">
        <v>180</v>
      </c>
      <c r="X53" s="22" t="n">
        <v>5.2</v>
      </c>
      <c r="Y53" s="18" t="n">
        <v>4.2</v>
      </c>
      <c r="Z53" s="18" t="n">
        <v>6</v>
      </c>
      <c r="AA53" s="23" t="n">
        <v>0</v>
      </c>
      <c r="AB53" s="15" t="n">
        <v>0.244</v>
      </c>
      <c r="AC53" s="15" t="n">
        <v>110</v>
      </c>
      <c r="AD53" s="16" t="n">
        <v>0</v>
      </c>
      <c r="AE53" s="16" t="s">
        <v>708</v>
      </c>
      <c r="AF53" s="15" t="n">
        <f aca="false">VLOOKUP($AE53,STARING_REEKSEN!$A:$J,3,0)</f>
        <v>0.01</v>
      </c>
      <c r="AG53" s="15" t="n">
        <f aca="false">VLOOKUP($AE53,STARING_REEKSEN!$A:$J,4,0)</f>
        <v>0.58</v>
      </c>
      <c r="AH53" s="15" t="n">
        <f aca="false">VLOOKUP($AE53,STARING_REEKSEN!$A:$J,5,0)*100</f>
        <v>1.27</v>
      </c>
      <c r="AI53" s="15" t="n">
        <f aca="false">VLOOKUP($AE53,STARING_REEKSEN!$A:$J,6,0)</f>
        <v>1.316</v>
      </c>
      <c r="AJ53" s="15" t="n">
        <f aca="false">VLOOKUP($AE53,STARING_REEKSEN!$A:$J,7,0)/100</f>
        <v>0.3595</v>
      </c>
      <c r="AK53" s="24" t="n">
        <f aca="false">VLOOKUP($AE53,STARING_REEKSEN!$A:$J,8,0)</f>
        <v>-0.786</v>
      </c>
      <c r="AL53" s="15" t="n">
        <f aca="false">1-(1/AI53)</f>
        <v>0.240121580547112</v>
      </c>
      <c r="AM53" s="0" t="n">
        <f aca="false">(I53)/100</f>
        <v>0.3</v>
      </c>
      <c r="AN53" s="25" t="n">
        <f aca="false">1+POWER(AH53*AM53,AI53)</f>
        <v>1.28086477043872</v>
      </c>
      <c r="AO53" s="25" t="n">
        <f aca="false">POWER(AH53*AM53,AI53-1)</f>
        <v>0.737177875167253</v>
      </c>
      <c r="AP53" s="25" t="n">
        <f aca="false">POWER(POWER(AN53,AL53)-AO53,2)</f>
        <v>0.105016651540754</v>
      </c>
      <c r="AQ53" s="25" t="n">
        <f aca="false">POWER(AN53,AL53*(AK53+2))</f>
        <v>1.07482565297241</v>
      </c>
      <c r="AR53" s="26" t="n">
        <f aca="false">AJ53</f>
        <v>0.3595</v>
      </c>
      <c r="AS53" s="15" t="n">
        <f aca="false">(J53-I53)/100</f>
        <v>0.2</v>
      </c>
      <c r="AT53" s="15" t="n">
        <f aca="false">AR53*AS53</f>
        <v>0.0719</v>
      </c>
      <c r="AU53" s="15" t="n">
        <f aca="false">AF53+(AG53-AF53)/POWER(AN53,AL53)</f>
        <v>0.547107229419273</v>
      </c>
      <c r="AV53" s="15" t="n">
        <f aca="false">AU53*AS53</f>
        <v>0.109421445883855</v>
      </c>
      <c r="AW53" s="15" t="n">
        <f aca="false">K53*AS53</f>
        <v>13</v>
      </c>
      <c r="AX53" s="42" t="n">
        <f aca="false">ROUND(SUMIF(B:B,B53,AT:AT)/SUMIF(B:B,B53,AS:AS),4)</f>
        <v>0.1986</v>
      </c>
      <c r="AY53" s="42" t="n">
        <f aca="false">IF(SUMIF(B:B,B53,AS:AS)&lt;=0,0,AX53)</f>
        <v>0.1986</v>
      </c>
      <c r="AZ53" s="15" t="n">
        <f aca="false">ROUND(SUMIF(B:B,B53,AV:AV)/SUMIF(B:B,B53,AS:AS),2)</f>
        <v>0.35</v>
      </c>
      <c r="BA53" s="0" t="n">
        <f aca="false">ROUND(SUMIF(B:B,B53,AW:AW)/SUMIF(B:B,B53,AS:AS),0)/100</f>
        <v>0.14</v>
      </c>
      <c r="BB53" s="0" t="n">
        <f aca="false">IF(B53&lt;207,IF(NOT(B53=B52),IF(N53&gt;25,(J53-I53)/100,0),IF(BB52&gt;0,IF(N53&gt;25,(J53-I53)/100,0),0)),0)</f>
        <v>0</v>
      </c>
      <c r="BC53" s="0" t="n">
        <f aca="false">SUMIF(B:B,B53,BB:BB)</f>
        <v>0</v>
      </c>
    </row>
    <row r="54" customFormat="false" ht="12.8" hidden="false" customHeight="false" outlineLevel="0" collapsed="false">
      <c r="A54" s="43" t="n">
        <v>2005</v>
      </c>
      <c r="B54" s="15" t="n">
        <v>202</v>
      </c>
      <c r="C54" s="15" t="n">
        <v>51</v>
      </c>
      <c r="D54" s="16" t="n">
        <v>2010</v>
      </c>
      <c r="E54" s="16" t="s">
        <v>97</v>
      </c>
      <c r="F54" s="16" t="s">
        <v>700</v>
      </c>
      <c r="G54" s="16" t="n">
        <v>5</v>
      </c>
      <c r="H54" s="16" t="s">
        <v>724</v>
      </c>
      <c r="I54" s="16" t="n">
        <v>50</v>
      </c>
      <c r="J54" s="16" t="n">
        <v>60</v>
      </c>
      <c r="K54" s="17" t="n">
        <v>10</v>
      </c>
      <c r="L54" s="18" t="n">
        <v>5</v>
      </c>
      <c r="M54" s="18" t="n">
        <v>20</v>
      </c>
      <c r="N54" s="19" t="n">
        <v>8</v>
      </c>
      <c r="O54" s="16" t="n">
        <v>4</v>
      </c>
      <c r="P54" s="16" t="n">
        <v>15</v>
      </c>
      <c r="Q54" s="20" t="n">
        <f aca="false">R54-N54</f>
        <v>27</v>
      </c>
      <c r="R54" s="21" t="n">
        <v>35</v>
      </c>
      <c r="S54" s="16" t="n">
        <v>20</v>
      </c>
      <c r="T54" s="16" t="n">
        <v>50</v>
      </c>
      <c r="U54" s="16" t="n">
        <v>140</v>
      </c>
      <c r="V54" s="16" t="n">
        <v>130</v>
      </c>
      <c r="W54" s="16" t="n">
        <v>180</v>
      </c>
      <c r="X54" s="22" t="n">
        <v>5</v>
      </c>
      <c r="Y54" s="18" t="n">
        <v>4.5</v>
      </c>
      <c r="Z54" s="18" t="n">
        <v>6</v>
      </c>
      <c r="AA54" s="23" t="n">
        <v>0</v>
      </c>
      <c r="AB54" s="15" t="n">
        <v>1.172</v>
      </c>
      <c r="AC54" s="15" t="n">
        <v>410</v>
      </c>
      <c r="AD54" s="16" t="n">
        <v>0</v>
      </c>
      <c r="AE54" s="16" t="s">
        <v>739</v>
      </c>
      <c r="AF54" s="15" t="n">
        <f aca="false">VLOOKUP($AE54,STARING_REEKSEN!$A:$J,3,0)</f>
        <v>0.01</v>
      </c>
      <c r="AG54" s="15" t="n">
        <f aca="false">VLOOKUP($AE54,STARING_REEKSEN!$A:$J,4,0)</f>
        <v>0.364</v>
      </c>
      <c r="AH54" s="15" t="n">
        <f aca="false">VLOOKUP($AE54,STARING_REEKSEN!$A:$J,5,0)*100</f>
        <v>1.36</v>
      </c>
      <c r="AI54" s="15" t="n">
        <f aca="false">VLOOKUP($AE54,STARING_REEKSEN!$A:$J,6,0)</f>
        <v>1.488</v>
      </c>
      <c r="AJ54" s="15" t="n">
        <f aca="false">VLOOKUP($AE54,STARING_REEKSEN!$A:$J,7,0)/100</f>
        <v>0.2581</v>
      </c>
      <c r="AK54" s="24" t="n">
        <f aca="false">VLOOKUP($AE54,STARING_REEKSEN!$A:$J,8,0)</f>
        <v>2.179</v>
      </c>
      <c r="AL54" s="15" t="n">
        <f aca="false">1-(1/AI54)</f>
        <v>0.327956989247312</v>
      </c>
      <c r="AM54" s="0" t="n">
        <f aca="false">(I54)/100</f>
        <v>0.5</v>
      </c>
      <c r="AN54" s="25" t="n">
        <f aca="false">1+POWER(AH54*AM54,AI54)</f>
        <v>1.56334346682497</v>
      </c>
      <c r="AO54" s="25" t="n">
        <f aca="false">POWER(AH54*AM54,AI54-1)</f>
        <v>0.828446274742597</v>
      </c>
      <c r="AP54" s="25" t="n">
        <f aca="false">POWER(POWER(AN54,AL54)-AO54,2)</f>
        <v>0.10848784215468</v>
      </c>
      <c r="AQ54" s="25" t="n">
        <f aca="false">POWER(AN54,AL54*(AK54+2))</f>
        <v>1.84483623111186</v>
      </c>
      <c r="AR54" s="26" t="n">
        <f aca="false">AJ54</f>
        <v>0.2581</v>
      </c>
      <c r="AS54" s="15" t="n">
        <f aca="false">(J54-I54)/100</f>
        <v>0.1</v>
      </c>
      <c r="AT54" s="15" t="n">
        <f aca="false">AR54*AS54</f>
        <v>0.02581</v>
      </c>
      <c r="AU54" s="15" t="n">
        <f aca="false">AF54+(AG54-AF54)/POWER(AN54,AL54)</f>
        <v>0.315746690114422</v>
      </c>
      <c r="AV54" s="15" t="n">
        <f aca="false">AU54*AS54</f>
        <v>0.0315746690114422</v>
      </c>
      <c r="AW54" s="15" t="n">
        <f aca="false">K54*AS54</f>
        <v>1</v>
      </c>
      <c r="AX54" s="42" t="n">
        <f aca="false">ROUND(SUMIF(B:B,B54,AT:AT)/SUMIF(B:B,B54,AS:AS),4)</f>
        <v>0.1986</v>
      </c>
      <c r="AY54" s="42" t="n">
        <f aca="false">IF(SUMIF(B:B,B54,AS:AS)&lt;=0,0,AX54)</f>
        <v>0.1986</v>
      </c>
      <c r="AZ54" s="15" t="n">
        <f aca="false">ROUND(SUMIF(B:B,B54,AV:AV)/SUMIF(B:B,B54,AS:AS),2)</f>
        <v>0.35</v>
      </c>
      <c r="BA54" s="0" t="n">
        <f aca="false">ROUND(SUMIF(B:B,B54,AW:AW)/SUMIF(B:B,B54,AS:AS),0)/100</f>
        <v>0.14</v>
      </c>
      <c r="BB54" s="0" t="n">
        <f aca="false">IF(B54&lt;207,IF(NOT(B54=B53),IF(N54&gt;25,(J54-I54)/100,0),IF(BB53&gt;0,IF(N54&gt;25,(J54-I54)/100,0),0)),0)</f>
        <v>0</v>
      </c>
      <c r="BC54" s="0" t="n">
        <f aca="false">SUMIF(B:B,B54,BB:BB)</f>
        <v>0</v>
      </c>
    </row>
    <row r="55" customFormat="false" ht="12.8" hidden="false" customHeight="false" outlineLevel="0" collapsed="false">
      <c r="A55" s="43" t="n">
        <v>2005</v>
      </c>
      <c r="B55" s="15" t="n">
        <v>202</v>
      </c>
      <c r="C55" s="15" t="n">
        <v>51</v>
      </c>
      <c r="D55" s="16" t="n">
        <v>2010</v>
      </c>
      <c r="E55" s="16" t="s">
        <v>97</v>
      </c>
      <c r="F55" s="16" t="s">
        <v>700</v>
      </c>
      <c r="G55" s="16" t="n">
        <v>6</v>
      </c>
      <c r="H55" s="16" t="s">
        <v>725</v>
      </c>
      <c r="I55" s="16" t="n">
        <v>60</v>
      </c>
      <c r="J55" s="16" t="n">
        <v>80</v>
      </c>
      <c r="K55" s="17" t="n">
        <v>4</v>
      </c>
      <c r="L55" s="18" t="n">
        <v>2</v>
      </c>
      <c r="M55" s="18" t="n">
        <v>12</v>
      </c>
      <c r="N55" s="19" t="n">
        <v>4</v>
      </c>
      <c r="O55" s="16" t="n">
        <v>2</v>
      </c>
      <c r="P55" s="16" t="n">
        <v>6</v>
      </c>
      <c r="Q55" s="20" t="n">
        <f aca="false">R55-N55</f>
        <v>8</v>
      </c>
      <c r="R55" s="21" t="n">
        <v>12</v>
      </c>
      <c r="S55" s="16" t="n">
        <v>8</v>
      </c>
      <c r="T55" s="16" t="n">
        <v>20</v>
      </c>
      <c r="U55" s="16" t="n">
        <v>160</v>
      </c>
      <c r="V55" s="16" t="n">
        <v>130</v>
      </c>
      <c r="W55" s="16" t="n">
        <v>180</v>
      </c>
      <c r="X55" s="22" t="n">
        <v>5</v>
      </c>
      <c r="Y55" s="18" t="n">
        <v>4.5</v>
      </c>
      <c r="Z55" s="18" t="n">
        <v>6</v>
      </c>
      <c r="AA55" s="23" t="n">
        <v>0</v>
      </c>
      <c r="AB55" s="15" t="n">
        <v>1.496</v>
      </c>
      <c r="AC55" s="15" t="n">
        <v>410</v>
      </c>
      <c r="AD55" s="16" t="n">
        <v>0</v>
      </c>
      <c r="AE55" s="16" t="s">
        <v>710</v>
      </c>
      <c r="AF55" s="15" t="n">
        <f aca="false">VLOOKUP($AE55,STARING_REEKSEN!$A:$J,3,0)</f>
        <v>0.02</v>
      </c>
      <c r="AG55" s="15" t="n">
        <f aca="false">VLOOKUP($AE55,STARING_REEKSEN!$A:$J,4,0)</f>
        <v>0.387</v>
      </c>
      <c r="AH55" s="15" t="n">
        <f aca="false">VLOOKUP($AE55,STARING_REEKSEN!$A:$J,5,0)*100</f>
        <v>1.61</v>
      </c>
      <c r="AI55" s="15" t="n">
        <f aca="false">VLOOKUP($AE55,STARING_REEKSEN!$A:$J,6,0)</f>
        <v>1.524</v>
      </c>
      <c r="AJ55" s="15" t="n">
        <f aca="false">VLOOKUP($AE55,STARING_REEKSEN!$A:$J,7,0)/100</f>
        <v>0.2276</v>
      </c>
      <c r="AK55" s="24" t="n">
        <f aca="false">VLOOKUP($AE55,STARING_REEKSEN!$A:$J,8,0)</f>
        <v>2.44</v>
      </c>
      <c r="AL55" s="15" t="n">
        <f aca="false">1-(1/AI55)</f>
        <v>0.343832020997375</v>
      </c>
      <c r="AM55" s="0" t="n">
        <f aca="false">(I55)/100</f>
        <v>0.6</v>
      </c>
      <c r="AN55" s="25" t="n">
        <f aca="false">1+POWER(AH55*AM55,AI55)</f>
        <v>1.94864809875846</v>
      </c>
      <c r="AO55" s="25" t="n">
        <f aca="false">POWER(AH55*AM55,AI55-1)</f>
        <v>0.982037369315173</v>
      </c>
      <c r="AP55" s="25" t="n">
        <f aca="false">POWER(POWER(AN55,AL55)-AO55,2)</f>
        <v>0.0760578657123167</v>
      </c>
      <c r="AQ55" s="25" t="n">
        <f aca="false">POWER(AN55,AL55*(AK55+2))</f>
        <v>2.76892468162042</v>
      </c>
      <c r="AR55" s="26" t="n">
        <f aca="false">AJ55</f>
        <v>0.2276</v>
      </c>
      <c r="AS55" s="15" t="n">
        <f aca="false">(J55-I55)/100</f>
        <v>0.2</v>
      </c>
      <c r="AT55" s="15" t="n">
        <f aca="false">AR55*AS55</f>
        <v>0.04552</v>
      </c>
      <c r="AU55" s="15" t="n">
        <f aca="false">AF55+(AG55-AF55)/POWER(AN55,AL55)</f>
        <v>0.31177389807232</v>
      </c>
      <c r="AV55" s="15" t="n">
        <f aca="false">AU55*AS55</f>
        <v>0.0623547796144639</v>
      </c>
      <c r="AW55" s="15" t="n">
        <f aca="false">K55*AS55</f>
        <v>0.8</v>
      </c>
      <c r="AX55" s="42" t="n">
        <f aca="false">ROUND(SUMIF(B:B,B55,AT:AT)/SUMIF(B:B,B55,AS:AS),4)</f>
        <v>0.1986</v>
      </c>
      <c r="AY55" s="42" t="n">
        <f aca="false">IF(SUMIF(B:B,B55,AS:AS)&lt;=0,0,AX55)</f>
        <v>0.1986</v>
      </c>
      <c r="AZ55" s="15" t="n">
        <f aca="false">ROUND(SUMIF(B:B,B55,AV:AV)/SUMIF(B:B,B55,AS:AS),2)</f>
        <v>0.35</v>
      </c>
      <c r="BA55" s="0" t="n">
        <f aca="false">ROUND(SUMIF(B:B,B55,AW:AW)/SUMIF(B:B,B55,AS:AS),0)/100</f>
        <v>0.14</v>
      </c>
      <c r="BB55" s="0" t="n">
        <f aca="false">IF(B55&lt;207,IF(NOT(B55=B54),IF(N55&gt;25,(J55-I55)/100,0),IF(BB54&gt;0,IF(N55&gt;25,(J55-I55)/100,0),0)),0)</f>
        <v>0</v>
      </c>
      <c r="BC55" s="0" t="n">
        <f aca="false">SUMIF(B:B,B55,BB:BB)</f>
        <v>0</v>
      </c>
    </row>
    <row r="56" customFormat="false" ht="12.8" hidden="false" customHeight="false" outlineLevel="0" collapsed="false">
      <c r="A56" s="43" t="n">
        <v>2005</v>
      </c>
      <c r="B56" s="15" t="n">
        <v>202</v>
      </c>
      <c r="C56" s="15" t="n">
        <v>51</v>
      </c>
      <c r="D56" s="16" t="n">
        <v>2010</v>
      </c>
      <c r="E56" s="16" t="s">
        <v>97</v>
      </c>
      <c r="F56" s="16" t="s">
        <v>700</v>
      </c>
      <c r="G56" s="16" t="n">
        <v>7</v>
      </c>
      <c r="H56" s="16" t="s">
        <v>715</v>
      </c>
      <c r="I56" s="16" t="n">
        <v>80</v>
      </c>
      <c r="J56" s="16" t="n">
        <v>120</v>
      </c>
      <c r="K56" s="17" t="n">
        <v>0.4</v>
      </c>
      <c r="L56" s="18" t="n">
        <v>0.1</v>
      </c>
      <c r="M56" s="18" t="n">
        <v>2</v>
      </c>
      <c r="N56" s="19" t="n">
        <v>3</v>
      </c>
      <c r="O56" s="16" t="n">
        <v>2</v>
      </c>
      <c r="P56" s="16" t="n">
        <v>5</v>
      </c>
      <c r="Q56" s="20" t="n">
        <f aca="false">R56-N56</f>
        <v>5</v>
      </c>
      <c r="R56" s="21" t="n">
        <v>8</v>
      </c>
      <c r="S56" s="16" t="n">
        <v>5</v>
      </c>
      <c r="T56" s="16" t="n">
        <v>20</v>
      </c>
      <c r="U56" s="16" t="n">
        <v>160</v>
      </c>
      <c r="V56" s="16" t="n">
        <v>130</v>
      </c>
      <c r="W56" s="16" t="n">
        <v>180</v>
      </c>
      <c r="X56" s="22" t="n">
        <v>5</v>
      </c>
      <c r="Y56" s="18" t="n">
        <v>4.5</v>
      </c>
      <c r="Z56" s="18" t="n">
        <v>6</v>
      </c>
      <c r="AA56" s="23" t="n">
        <v>0</v>
      </c>
      <c r="AB56" s="15" t="n">
        <v>1.668</v>
      </c>
      <c r="AC56" s="15" t="n">
        <v>410</v>
      </c>
      <c r="AD56" s="16" t="n">
        <v>0</v>
      </c>
      <c r="AE56" s="16" t="s">
        <v>726</v>
      </c>
      <c r="AF56" s="15" t="n">
        <f aca="false">VLOOKUP($AE56,STARING_REEKSEN!$A:$J,3,0)</f>
        <v>0.01</v>
      </c>
      <c r="AG56" s="15" t="n">
        <f aca="false">VLOOKUP($AE56,STARING_REEKSEN!$A:$J,4,0)</f>
        <v>0.366</v>
      </c>
      <c r="AH56" s="15" t="n">
        <f aca="false">VLOOKUP($AE56,STARING_REEKSEN!$A:$J,5,0)*100</f>
        <v>1.6</v>
      </c>
      <c r="AI56" s="15" t="n">
        <f aca="false">VLOOKUP($AE56,STARING_REEKSEN!$A:$J,6,0)</f>
        <v>2.163</v>
      </c>
      <c r="AJ56" s="15" t="n">
        <f aca="false">VLOOKUP($AE56,STARING_REEKSEN!$A:$J,7,0)/100</f>
        <v>0.2232</v>
      </c>
      <c r="AK56" s="24" t="n">
        <f aca="false">VLOOKUP($AE56,STARING_REEKSEN!$A:$J,8,0)</f>
        <v>2.868</v>
      </c>
      <c r="AL56" s="15" t="n">
        <f aca="false">1-(1/AI56)</f>
        <v>0.537679149329635</v>
      </c>
      <c r="AM56" s="0" t="n">
        <f aca="false">(I56)/100</f>
        <v>0.8</v>
      </c>
      <c r="AN56" s="25" t="n">
        <f aca="false">1+POWER(AH56*AM56,AI56)</f>
        <v>2.70567060234531</v>
      </c>
      <c r="AO56" s="25" t="n">
        <f aca="false">POWER(AH56*AM56,AI56-1)</f>
        <v>1.33255515808228</v>
      </c>
      <c r="AP56" s="25" t="n">
        <f aca="false">POWER(POWER(AN56,AL56)-AO56,2)</f>
        <v>0.140773880692702</v>
      </c>
      <c r="AQ56" s="25" t="n">
        <f aca="false">POWER(AN56,AL56*(AK56+2))</f>
        <v>13.5346159251555</v>
      </c>
      <c r="AR56" s="26" t="n">
        <f aca="false">AJ56</f>
        <v>0.2232</v>
      </c>
      <c r="AS56" s="15" t="n">
        <f aca="false">(J56-I56)/100</f>
        <v>0.4</v>
      </c>
      <c r="AT56" s="15" t="n">
        <f aca="false">AR56*AS56</f>
        <v>0.08928</v>
      </c>
      <c r="AU56" s="15" t="n">
        <f aca="false">AF56+(AG56-AF56)/POWER(AN56,AL56)</f>
        <v>0.218460984802875</v>
      </c>
      <c r="AV56" s="15" t="n">
        <f aca="false">AU56*AS56</f>
        <v>0.0873843939211502</v>
      </c>
      <c r="AW56" s="15" t="n">
        <f aca="false">K56*AS56</f>
        <v>0.16</v>
      </c>
      <c r="AX56" s="42" t="n">
        <f aca="false">ROUND(SUMIF(B:B,B56,AT:AT)/SUMIF(B:B,B56,AS:AS),4)</f>
        <v>0.1986</v>
      </c>
      <c r="AY56" s="42" t="n">
        <f aca="false">IF(SUMIF(B:B,B56,AS:AS)&lt;=0,0,AX56)</f>
        <v>0.1986</v>
      </c>
      <c r="AZ56" s="15" t="n">
        <f aca="false">ROUND(SUMIF(B:B,B56,AV:AV)/SUMIF(B:B,B56,AS:AS),2)</f>
        <v>0.35</v>
      </c>
      <c r="BA56" s="0" t="n">
        <f aca="false">ROUND(SUMIF(B:B,B56,AW:AW)/SUMIF(B:B,B56,AS:AS),0)/100</f>
        <v>0.14</v>
      </c>
      <c r="BB56" s="0" t="n">
        <f aca="false">IF(B56&lt;207,IF(NOT(B56=B55),IF(N56&gt;25,(J56-I56)/100,0),IF(BB55&gt;0,IF(N56&gt;25,(J56-I56)/100,0),0)),0)</f>
        <v>0</v>
      </c>
      <c r="BC56" s="0" t="n">
        <f aca="false">SUMIF(B:B,B56,BB:BB)</f>
        <v>0</v>
      </c>
    </row>
    <row r="57" customFormat="false" ht="12.8" hidden="false" customHeight="false" outlineLevel="0" collapsed="false">
      <c r="A57" s="14" t="n">
        <v>2002</v>
      </c>
      <c r="B57" s="15" t="n">
        <v>203</v>
      </c>
      <c r="C57" s="15" t="n">
        <v>31</v>
      </c>
      <c r="D57" s="16" t="n">
        <v>2060</v>
      </c>
      <c r="E57" s="16" t="s">
        <v>109</v>
      </c>
      <c r="F57" s="16" t="s">
        <v>729</v>
      </c>
      <c r="G57" s="16" t="n">
        <v>1</v>
      </c>
      <c r="H57" s="16" t="s">
        <v>722</v>
      </c>
      <c r="I57" s="16" t="n">
        <v>0</v>
      </c>
      <c r="J57" s="16" t="n">
        <v>20</v>
      </c>
      <c r="K57" s="17" t="n">
        <v>13</v>
      </c>
      <c r="L57" s="18" t="n">
        <v>5</v>
      </c>
      <c r="M57" s="18" t="n">
        <v>30</v>
      </c>
      <c r="N57" s="19" t="n">
        <v>4</v>
      </c>
      <c r="O57" s="16" t="n">
        <v>2</v>
      </c>
      <c r="P57" s="16" t="n">
        <v>8</v>
      </c>
      <c r="Q57" s="20" t="n">
        <f aca="false">R57-N57</f>
        <v>8</v>
      </c>
      <c r="R57" s="21" t="n">
        <v>12</v>
      </c>
      <c r="S57" s="16" t="n">
        <v>8</v>
      </c>
      <c r="T57" s="16" t="n">
        <v>20</v>
      </c>
      <c r="U57" s="16" t="n">
        <v>145</v>
      </c>
      <c r="V57" s="16" t="n">
        <v>130</v>
      </c>
      <c r="W57" s="16" t="n">
        <v>170</v>
      </c>
      <c r="X57" s="22" t="n">
        <v>4.6</v>
      </c>
      <c r="Y57" s="18" t="n">
        <v>4</v>
      </c>
      <c r="Z57" s="18" t="n">
        <v>5</v>
      </c>
      <c r="AA57" s="23" t="n">
        <v>0</v>
      </c>
      <c r="AB57" s="15" t="n">
        <v>1.152</v>
      </c>
      <c r="AC57" s="15" t="n">
        <v>692</v>
      </c>
      <c r="AD57" s="16" t="n">
        <v>1</v>
      </c>
      <c r="AE57" s="16" t="s">
        <v>730</v>
      </c>
      <c r="AF57" s="15" t="n">
        <f aca="false">VLOOKUP($AE57,STARING_REEKSEN!$A:$J,3,0)</f>
        <v>0.01</v>
      </c>
      <c r="AG57" s="15" t="n">
        <f aca="false">VLOOKUP($AE57,STARING_REEKSEN!$A:$J,4,0)</f>
        <v>0.528</v>
      </c>
      <c r="AH57" s="15" t="n">
        <f aca="false">VLOOKUP($AE57,STARING_REEKSEN!$A:$J,5,0)*100</f>
        <v>2.37</v>
      </c>
      <c r="AI57" s="15" t="n">
        <f aca="false">VLOOKUP($AE57,STARING_REEKSEN!$A:$J,6,0)</f>
        <v>1.282</v>
      </c>
      <c r="AJ57" s="15" t="n">
        <f aca="false">VLOOKUP($AE57,STARING_REEKSEN!$A:$J,7,0)/100</f>
        <v>0.8745</v>
      </c>
      <c r="AK57" s="24" t="n">
        <f aca="false">VLOOKUP($AE57,STARING_REEKSEN!$A:$J,8,0)</f>
        <v>-1.478</v>
      </c>
      <c r="AL57" s="15" t="n">
        <f aca="false">1-(1/AI57)</f>
        <v>0.21996879875195</v>
      </c>
      <c r="AM57" s="0" t="n">
        <f aca="false">(I57)/100</f>
        <v>0</v>
      </c>
      <c r="AN57" s="25" t="n">
        <f aca="false">1+POWER(AH57*AM57,AI57)</f>
        <v>1</v>
      </c>
      <c r="AO57" s="25" t="n">
        <f aca="false">POWER(AH57*AM57,AI57-1)</f>
        <v>0</v>
      </c>
      <c r="AP57" s="25" t="n">
        <f aca="false">POWER(POWER(AN57,AL57)-AO57,2)</f>
        <v>1</v>
      </c>
      <c r="AQ57" s="25" t="n">
        <f aca="false">POWER(AN57,AL57*(AK57+2))</f>
        <v>1</v>
      </c>
      <c r="AR57" s="26" t="n">
        <f aca="false">AJ57</f>
        <v>0.8745</v>
      </c>
      <c r="AS57" s="15" t="n">
        <f aca="false">(J57-I57)/100</f>
        <v>0.2</v>
      </c>
      <c r="AT57" s="15" t="n">
        <f aca="false">AR57*AS57</f>
        <v>0.1749</v>
      </c>
      <c r="AU57" s="15" t="n">
        <f aca="false">AF57+(AG57-AF57)/POWER(AN57,AL57)</f>
        <v>0.528</v>
      </c>
      <c r="AV57" s="15" t="n">
        <f aca="false">AU57*AS57</f>
        <v>0.1056</v>
      </c>
      <c r="AW57" s="15" t="n">
        <f aca="false">K57*AS57</f>
        <v>2.6</v>
      </c>
      <c r="AX57" s="42" t="n">
        <f aca="false">ROUND(SUMIF(B:B,B57,AT:AT)/SUMIF(B:B,B57,AS:AS),4)</f>
        <v>0.2988</v>
      </c>
      <c r="AY57" s="42" t="n">
        <f aca="false">IF(SUMIF(B:B,B57,AS:AS)&lt;=0,0,AX57)</f>
        <v>0.2988</v>
      </c>
      <c r="AZ57" s="15" t="n">
        <f aca="false">ROUND(SUMIF(B:B,B57,AV:AV)/SUMIF(B:B,B57,AS:AS),2)</f>
        <v>0.41</v>
      </c>
      <c r="BA57" s="0" t="n">
        <f aca="false">ROUND(SUMIF(B:B,B57,AW:AW)/SUMIF(B:B,B57,AS:AS),0)/100</f>
        <v>0.18</v>
      </c>
      <c r="BB57" s="0" t="n">
        <f aca="false">IF(B57&lt;207,IF(NOT(B57=B56),IF(N57&gt;25,(J57-I57)/100,0),IF(BB56&gt;0,IF(N57&gt;25,(J57-I57)/100,0),0)),0)</f>
        <v>0</v>
      </c>
      <c r="BC57" s="0" t="n">
        <f aca="false">SUMIF(B:B,B57,BB:BB)</f>
        <v>0</v>
      </c>
    </row>
    <row r="58" customFormat="false" ht="12.8" hidden="false" customHeight="false" outlineLevel="0" collapsed="false">
      <c r="A58" s="14" t="n">
        <v>2002</v>
      </c>
      <c r="B58" s="15" t="n">
        <v>203</v>
      </c>
      <c r="C58" s="15" t="n">
        <v>31</v>
      </c>
      <c r="D58" s="16" t="n">
        <v>2060</v>
      </c>
      <c r="E58" s="16" t="s">
        <v>109</v>
      </c>
      <c r="F58" s="16" t="s">
        <v>729</v>
      </c>
      <c r="G58" s="16" t="n">
        <v>2</v>
      </c>
      <c r="H58" s="16" t="s">
        <v>740</v>
      </c>
      <c r="I58" s="16" t="n">
        <v>20</v>
      </c>
      <c r="J58" s="16" t="n">
        <v>30</v>
      </c>
      <c r="K58" s="17" t="n">
        <v>85</v>
      </c>
      <c r="L58" s="18" t="n">
        <v>60</v>
      </c>
      <c r="M58" s="18" t="n">
        <v>95</v>
      </c>
      <c r="N58" s="19" t="n">
        <v>3</v>
      </c>
      <c r="O58" s="16" t="n">
        <v>2</v>
      </c>
      <c r="P58" s="16" t="n">
        <v>8</v>
      </c>
      <c r="Q58" s="20" t="n">
        <f aca="false">R58-N58</f>
        <v>5</v>
      </c>
      <c r="R58" s="21" t="n">
        <v>8</v>
      </c>
      <c r="S58" s="16" t="n">
        <v>4</v>
      </c>
      <c r="T58" s="16" t="n">
        <v>10</v>
      </c>
      <c r="U58" s="16" t="n">
        <v>140</v>
      </c>
      <c r="V58" s="16" t="n">
        <v>130</v>
      </c>
      <c r="W58" s="16" t="n">
        <v>170</v>
      </c>
      <c r="X58" s="22" t="n">
        <v>3.6</v>
      </c>
      <c r="Y58" s="18" t="n">
        <v>3.2</v>
      </c>
      <c r="Z58" s="18" t="n">
        <v>4.2</v>
      </c>
      <c r="AA58" s="23" t="n">
        <v>0</v>
      </c>
      <c r="AB58" s="15" t="n">
        <v>0.173</v>
      </c>
      <c r="AC58" s="15" t="n">
        <v>150</v>
      </c>
      <c r="AD58" s="16" t="n">
        <v>0</v>
      </c>
      <c r="AE58" s="16" t="s">
        <v>720</v>
      </c>
      <c r="AF58" s="15" t="n">
        <f aca="false">VLOOKUP($AE58,STARING_REEKSEN!$A:$J,3,0)</f>
        <v>0</v>
      </c>
      <c r="AG58" s="15" t="n">
        <f aca="false">VLOOKUP($AE58,STARING_REEKSEN!$A:$J,4,0)</f>
        <v>0.889</v>
      </c>
      <c r="AH58" s="15" t="n">
        <f aca="false">VLOOKUP($AE58,STARING_REEKSEN!$A:$J,5,0)*100</f>
        <v>0.97</v>
      </c>
      <c r="AI58" s="15" t="n">
        <f aca="false">VLOOKUP($AE58,STARING_REEKSEN!$A:$J,6,0)</f>
        <v>1.364</v>
      </c>
      <c r="AJ58" s="15" t="n">
        <f aca="false">VLOOKUP($AE58,STARING_REEKSEN!$A:$J,7,0)/100</f>
        <v>0.0146</v>
      </c>
      <c r="AK58" s="24" t="n">
        <f aca="false">VLOOKUP($AE58,STARING_REEKSEN!$A:$J,8,0)</f>
        <v>-0.665</v>
      </c>
      <c r="AL58" s="15" t="n">
        <f aca="false">1-(1/AI58)</f>
        <v>0.266862170087977</v>
      </c>
      <c r="AM58" s="0" t="n">
        <f aca="false">(I58)/100</f>
        <v>0.2</v>
      </c>
      <c r="AN58" s="25" t="n">
        <f aca="false">1+POWER(AH58*AM58,AI58)</f>
        <v>1.10679761634531</v>
      </c>
      <c r="AO58" s="25" t="n">
        <f aca="false">POWER(AH58*AM58,AI58-1)</f>
        <v>0.550503177037678</v>
      </c>
      <c r="AP58" s="25" t="n">
        <f aca="false">POWER(POWER(AN58,AL58)-AO58,2)</f>
        <v>0.227477015048327</v>
      </c>
      <c r="AQ58" s="25" t="n">
        <f aca="false">POWER(AN58,AL58*(AK58+2))</f>
        <v>1.03681145381067</v>
      </c>
      <c r="AR58" s="26" t="n">
        <f aca="false">AJ58</f>
        <v>0.0146</v>
      </c>
      <c r="AS58" s="15" t="n">
        <f aca="false">(J58-I58)/100</f>
        <v>0.1</v>
      </c>
      <c r="AT58" s="15" t="n">
        <f aca="false">AR58*AS58</f>
        <v>0.00146</v>
      </c>
      <c r="AU58" s="15" t="n">
        <f aca="false">AF58+(AG58-AF58)/POWER(AN58,AL58)</f>
        <v>0.86525002684996</v>
      </c>
      <c r="AV58" s="15" t="n">
        <f aca="false">AU58*AS58</f>
        <v>0.086525002684996</v>
      </c>
      <c r="AW58" s="15" t="n">
        <f aca="false">K58*AS58</f>
        <v>8.5</v>
      </c>
      <c r="AX58" s="42" t="n">
        <f aca="false">ROUND(SUMIF(B:B,B58,AT:AT)/SUMIF(B:B,B58,AS:AS),4)</f>
        <v>0.2988</v>
      </c>
      <c r="AY58" s="42" t="n">
        <f aca="false">IF(SUMIF(B:B,B58,AS:AS)&lt;=0,0,AX58)</f>
        <v>0.2988</v>
      </c>
      <c r="AZ58" s="15" t="n">
        <f aca="false">ROUND(SUMIF(B:B,B58,AV:AV)/SUMIF(B:B,B58,AS:AS),2)</f>
        <v>0.41</v>
      </c>
      <c r="BA58" s="0" t="n">
        <f aca="false">ROUND(SUMIF(B:B,B58,AW:AW)/SUMIF(B:B,B58,AS:AS),0)/100</f>
        <v>0.18</v>
      </c>
      <c r="BB58" s="0" t="n">
        <f aca="false">IF(B58&lt;207,IF(NOT(B58=B57),IF(N58&gt;25,(J58-I58)/100,0),IF(BB57&gt;0,IF(N58&gt;25,(J58-I58)/100,0),0)),0)</f>
        <v>0</v>
      </c>
      <c r="BC58" s="0" t="n">
        <f aca="false">SUMIF(B:B,B58,BB:BB)</f>
        <v>0</v>
      </c>
    </row>
    <row r="59" customFormat="false" ht="12.8" hidden="false" customHeight="false" outlineLevel="0" collapsed="false">
      <c r="A59" s="14" t="n">
        <v>2002</v>
      </c>
      <c r="B59" s="15" t="n">
        <v>203</v>
      </c>
      <c r="C59" s="15" t="n">
        <v>31</v>
      </c>
      <c r="D59" s="16" t="n">
        <v>2060</v>
      </c>
      <c r="E59" s="16" t="s">
        <v>109</v>
      </c>
      <c r="F59" s="16" t="s">
        <v>729</v>
      </c>
      <c r="G59" s="16" t="n">
        <v>3</v>
      </c>
      <c r="H59" s="16" t="s">
        <v>741</v>
      </c>
      <c r="I59" s="16" t="n">
        <v>30</v>
      </c>
      <c r="J59" s="16" t="n">
        <v>40</v>
      </c>
      <c r="K59" s="17" t="n">
        <v>90</v>
      </c>
      <c r="L59" s="18" t="n">
        <v>60</v>
      </c>
      <c r="M59" s="18" t="n">
        <v>95</v>
      </c>
      <c r="N59" s="19" t="n">
        <v>3</v>
      </c>
      <c r="O59" s="16" t="n">
        <v>2</v>
      </c>
      <c r="P59" s="16" t="n">
        <v>8</v>
      </c>
      <c r="Q59" s="20" t="n">
        <f aca="false">R59-N59</f>
        <v>5</v>
      </c>
      <c r="R59" s="21" t="n">
        <v>8</v>
      </c>
      <c r="S59" s="16" t="n">
        <v>4</v>
      </c>
      <c r="T59" s="16" t="n">
        <v>10</v>
      </c>
      <c r="U59" s="16" t="n">
        <v>140</v>
      </c>
      <c r="V59" s="16" t="n">
        <v>130</v>
      </c>
      <c r="W59" s="16" t="n">
        <v>170</v>
      </c>
      <c r="X59" s="22" t="n">
        <v>3.6</v>
      </c>
      <c r="Y59" s="18" t="n">
        <v>3.2</v>
      </c>
      <c r="Z59" s="18" t="n">
        <v>4.2</v>
      </c>
      <c r="AA59" s="23" t="n">
        <v>0</v>
      </c>
      <c r="AB59" s="15" t="n">
        <v>0.169</v>
      </c>
      <c r="AC59" s="15" t="n">
        <v>150</v>
      </c>
      <c r="AD59" s="16" t="n">
        <v>0</v>
      </c>
      <c r="AE59" s="16" t="s">
        <v>720</v>
      </c>
      <c r="AF59" s="15" t="n">
        <f aca="false">VLOOKUP($AE59,STARING_REEKSEN!$A:$J,3,0)</f>
        <v>0</v>
      </c>
      <c r="AG59" s="15" t="n">
        <f aca="false">VLOOKUP($AE59,STARING_REEKSEN!$A:$J,4,0)</f>
        <v>0.889</v>
      </c>
      <c r="AH59" s="15" t="n">
        <f aca="false">VLOOKUP($AE59,STARING_REEKSEN!$A:$J,5,0)*100</f>
        <v>0.97</v>
      </c>
      <c r="AI59" s="15" t="n">
        <f aca="false">VLOOKUP($AE59,STARING_REEKSEN!$A:$J,6,0)</f>
        <v>1.364</v>
      </c>
      <c r="AJ59" s="15" t="n">
        <f aca="false">VLOOKUP($AE59,STARING_REEKSEN!$A:$J,7,0)/100</f>
        <v>0.0146</v>
      </c>
      <c r="AK59" s="24" t="n">
        <f aca="false">VLOOKUP($AE59,STARING_REEKSEN!$A:$J,8,0)</f>
        <v>-0.665</v>
      </c>
      <c r="AL59" s="15" t="n">
        <f aca="false">1-(1/AI59)</f>
        <v>0.266862170087977</v>
      </c>
      <c r="AM59" s="0" t="n">
        <f aca="false">(I59)/100</f>
        <v>0.3</v>
      </c>
      <c r="AN59" s="25" t="n">
        <f aca="false">1+POWER(AH59*AM59,AI59)</f>
        <v>1.18567354827172</v>
      </c>
      <c r="AO59" s="25" t="n">
        <f aca="false">POWER(AH59*AM59,AI59-1)</f>
        <v>0.63805343048701</v>
      </c>
      <c r="AP59" s="25" t="n">
        <f aca="false">POWER(POWER(AN59,AL59)-AO59,2)</f>
        <v>0.16682714887078</v>
      </c>
      <c r="AQ59" s="25" t="n">
        <f aca="false">POWER(AN59,AL59*(AK59+2))</f>
        <v>1.06255370839933</v>
      </c>
      <c r="AR59" s="26" t="n">
        <f aca="false">AJ59</f>
        <v>0.0146</v>
      </c>
      <c r="AS59" s="15" t="n">
        <f aca="false">(J59-I59)/100</f>
        <v>0.1</v>
      </c>
      <c r="AT59" s="15" t="n">
        <f aca="false">AR59*AS59</f>
        <v>0.00146</v>
      </c>
      <c r="AU59" s="15" t="n">
        <f aca="false">AF59+(AG59-AF59)/POWER(AN59,AL59)</f>
        <v>0.849499769907048</v>
      </c>
      <c r="AV59" s="15" t="n">
        <f aca="false">AU59*AS59</f>
        <v>0.0849499769907048</v>
      </c>
      <c r="AW59" s="15" t="n">
        <f aca="false">K59*AS59</f>
        <v>9</v>
      </c>
      <c r="AX59" s="42" t="n">
        <f aca="false">ROUND(SUMIF(B:B,B59,AT:AT)/SUMIF(B:B,B59,AS:AS),4)</f>
        <v>0.2988</v>
      </c>
      <c r="AY59" s="42" t="n">
        <f aca="false">IF(SUMIF(B:B,B59,AS:AS)&lt;=0,0,AX59)</f>
        <v>0.2988</v>
      </c>
      <c r="AZ59" s="15" t="n">
        <f aca="false">ROUND(SUMIF(B:B,B59,AV:AV)/SUMIF(B:B,B59,AS:AS),2)</f>
        <v>0.41</v>
      </c>
      <c r="BA59" s="0" t="n">
        <f aca="false">ROUND(SUMIF(B:B,B59,AW:AW)/SUMIF(B:B,B59,AS:AS),0)/100</f>
        <v>0.18</v>
      </c>
      <c r="BB59" s="0" t="n">
        <f aca="false">IF(B59&lt;207,IF(NOT(B59=B58),IF(N59&gt;25,(J59-I59)/100,0),IF(BB58&gt;0,IF(N59&gt;25,(J59-I59)/100,0),0)),0)</f>
        <v>0</v>
      </c>
      <c r="BC59" s="0" t="n">
        <f aca="false">SUMIF(B:B,B59,BB:BB)</f>
        <v>0</v>
      </c>
    </row>
    <row r="60" customFormat="false" ht="12.8" hidden="false" customHeight="false" outlineLevel="0" collapsed="false">
      <c r="A60" s="14" t="n">
        <v>2002</v>
      </c>
      <c r="B60" s="15" t="n">
        <v>203</v>
      </c>
      <c r="C60" s="15" t="n">
        <v>31</v>
      </c>
      <c r="D60" s="16" t="n">
        <v>2060</v>
      </c>
      <c r="E60" s="16" t="s">
        <v>109</v>
      </c>
      <c r="F60" s="16" t="s">
        <v>729</v>
      </c>
      <c r="G60" s="16" t="n">
        <v>4</v>
      </c>
      <c r="H60" s="16" t="s">
        <v>724</v>
      </c>
      <c r="I60" s="16" t="n">
        <v>40</v>
      </c>
      <c r="J60" s="16" t="n">
        <v>50</v>
      </c>
      <c r="K60" s="17" t="n">
        <v>4</v>
      </c>
      <c r="L60" s="18" t="n">
        <v>1</v>
      </c>
      <c r="M60" s="18" t="n">
        <v>10</v>
      </c>
      <c r="N60" s="19" t="n">
        <v>4</v>
      </c>
      <c r="O60" s="16" t="n">
        <v>2</v>
      </c>
      <c r="P60" s="16" t="n">
        <v>8</v>
      </c>
      <c r="Q60" s="20" t="n">
        <f aca="false">R60-N60</f>
        <v>12</v>
      </c>
      <c r="R60" s="21" t="n">
        <v>16</v>
      </c>
      <c r="S60" s="16" t="n">
        <v>8</v>
      </c>
      <c r="T60" s="16" t="n">
        <v>30</v>
      </c>
      <c r="U60" s="16" t="n">
        <v>130</v>
      </c>
      <c r="V60" s="16" t="n">
        <v>120</v>
      </c>
      <c r="W60" s="16" t="n">
        <v>170</v>
      </c>
      <c r="X60" s="22" t="n">
        <v>3.6</v>
      </c>
      <c r="Y60" s="18" t="n">
        <v>3.2</v>
      </c>
      <c r="Z60" s="18" t="n">
        <v>4.2</v>
      </c>
      <c r="AA60" s="23" t="n">
        <v>0</v>
      </c>
      <c r="AB60" s="15" t="n">
        <v>1.401</v>
      </c>
      <c r="AC60" s="15" t="n">
        <v>410</v>
      </c>
      <c r="AD60" s="16" t="n">
        <v>0</v>
      </c>
      <c r="AE60" s="16" t="s">
        <v>710</v>
      </c>
      <c r="AF60" s="15" t="n">
        <f aca="false">VLOOKUP($AE60,STARING_REEKSEN!$A:$J,3,0)</f>
        <v>0.02</v>
      </c>
      <c r="AG60" s="15" t="n">
        <f aca="false">VLOOKUP($AE60,STARING_REEKSEN!$A:$J,4,0)</f>
        <v>0.387</v>
      </c>
      <c r="AH60" s="15" t="n">
        <f aca="false">VLOOKUP($AE60,STARING_REEKSEN!$A:$J,5,0)*100</f>
        <v>1.61</v>
      </c>
      <c r="AI60" s="15" t="n">
        <f aca="false">VLOOKUP($AE60,STARING_REEKSEN!$A:$J,6,0)</f>
        <v>1.524</v>
      </c>
      <c r="AJ60" s="15" t="n">
        <f aca="false">VLOOKUP($AE60,STARING_REEKSEN!$A:$J,7,0)/100</f>
        <v>0.2276</v>
      </c>
      <c r="AK60" s="24" t="n">
        <f aca="false">VLOOKUP($AE60,STARING_REEKSEN!$A:$J,8,0)</f>
        <v>2.44</v>
      </c>
      <c r="AL60" s="15" t="n">
        <f aca="false">1-(1/AI60)</f>
        <v>0.343832020997375</v>
      </c>
      <c r="AM60" s="0" t="n">
        <f aca="false">(I60)/100</f>
        <v>0.4</v>
      </c>
      <c r="AN60" s="25" t="n">
        <f aca="false">1+POWER(AH60*AM60,AI60)</f>
        <v>1.51137802537854</v>
      </c>
      <c r="AO60" s="25" t="n">
        <f aca="false">POWER(AH60*AM60,AI60-1)</f>
        <v>0.794065256798969</v>
      </c>
      <c r="AP60" s="25" t="n">
        <f aca="false">POWER(POWER(AN60,AL60)-AO60,2)</f>
        <v>0.128538791498288</v>
      </c>
      <c r="AQ60" s="25" t="n">
        <f aca="false">POWER(AN60,AL60*(AK60+2))</f>
        <v>1.87859655735535</v>
      </c>
      <c r="AR60" s="26" t="n">
        <f aca="false">AJ60</f>
        <v>0.2276</v>
      </c>
      <c r="AS60" s="15" t="n">
        <f aca="false">(J60-I60)/100</f>
        <v>0.1</v>
      </c>
      <c r="AT60" s="15" t="n">
        <f aca="false">AR60*AS60</f>
        <v>0.02276</v>
      </c>
      <c r="AU60" s="15" t="n">
        <f aca="false">AF60+(AG60-AF60)/POWER(AN60,AL60)</f>
        <v>0.338413774950068</v>
      </c>
      <c r="AV60" s="15" t="n">
        <f aca="false">AU60*AS60</f>
        <v>0.0338413774950068</v>
      </c>
      <c r="AW60" s="15" t="n">
        <f aca="false">K60*AS60</f>
        <v>0.4</v>
      </c>
      <c r="AX60" s="42" t="n">
        <f aca="false">ROUND(SUMIF(B:B,B60,AT:AT)/SUMIF(B:B,B60,AS:AS),4)</f>
        <v>0.2988</v>
      </c>
      <c r="AY60" s="42" t="n">
        <f aca="false">IF(SUMIF(B:B,B60,AS:AS)&lt;=0,0,AX60)</f>
        <v>0.2988</v>
      </c>
      <c r="AZ60" s="15" t="n">
        <f aca="false">ROUND(SUMIF(B:B,B60,AV:AV)/SUMIF(B:B,B60,AS:AS),2)</f>
        <v>0.41</v>
      </c>
      <c r="BA60" s="0" t="n">
        <f aca="false">ROUND(SUMIF(B:B,B60,AW:AW)/SUMIF(B:B,B60,AS:AS),0)/100</f>
        <v>0.18</v>
      </c>
      <c r="BB60" s="0" t="n">
        <f aca="false">IF(B60&lt;207,IF(NOT(B60=B59),IF(N60&gt;25,(J60-I60)/100,0),IF(BB59&gt;0,IF(N60&gt;25,(J60-I60)/100,0),0)),0)</f>
        <v>0</v>
      </c>
      <c r="BC60" s="0" t="n">
        <f aca="false">SUMIF(B:B,B60,BB:BB)</f>
        <v>0</v>
      </c>
    </row>
    <row r="61" customFormat="false" ht="12.8" hidden="false" customHeight="false" outlineLevel="0" collapsed="false">
      <c r="A61" s="14" t="n">
        <v>2002</v>
      </c>
      <c r="B61" s="15" t="n">
        <v>203</v>
      </c>
      <c r="C61" s="15" t="n">
        <v>31</v>
      </c>
      <c r="D61" s="16" t="n">
        <v>2060</v>
      </c>
      <c r="E61" s="16" t="s">
        <v>109</v>
      </c>
      <c r="F61" s="16" t="s">
        <v>729</v>
      </c>
      <c r="G61" s="16" t="n">
        <v>5</v>
      </c>
      <c r="H61" s="16" t="s">
        <v>725</v>
      </c>
      <c r="I61" s="16" t="n">
        <v>50</v>
      </c>
      <c r="J61" s="16" t="n">
        <v>70</v>
      </c>
      <c r="K61" s="17" t="n">
        <v>5</v>
      </c>
      <c r="L61" s="18" t="n">
        <v>1</v>
      </c>
      <c r="M61" s="18" t="n">
        <v>10</v>
      </c>
      <c r="N61" s="19" t="n">
        <v>3</v>
      </c>
      <c r="O61" s="16" t="n">
        <v>1</v>
      </c>
      <c r="P61" s="16" t="n">
        <v>6</v>
      </c>
      <c r="Q61" s="20" t="n">
        <f aca="false">R61-N61</f>
        <v>9</v>
      </c>
      <c r="R61" s="21" t="n">
        <v>12</v>
      </c>
      <c r="S61" s="16" t="n">
        <v>8</v>
      </c>
      <c r="T61" s="16" t="n">
        <v>20</v>
      </c>
      <c r="U61" s="16" t="n">
        <v>135</v>
      </c>
      <c r="V61" s="16" t="n">
        <v>120</v>
      </c>
      <c r="W61" s="16" t="n">
        <v>170</v>
      </c>
      <c r="X61" s="22" t="n">
        <v>3.8</v>
      </c>
      <c r="Y61" s="18" t="n">
        <v>3.2</v>
      </c>
      <c r="Z61" s="18" t="n">
        <v>4.5</v>
      </c>
      <c r="AA61" s="23" t="n">
        <v>0</v>
      </c>
      <c r="AB61" s="15" t="n">
        <v>1.443</v>
      </c>
      <c r="AC61" s="15" t="n">
        <v>410</v>
      </c>
      <c r="AD61" s="16" t="n">
        <v>0</v>
      </c>
      <c r="AE61" s="16" t="s">
        <v>710</v>
      </c>
      <c r="AF61" s="15" t="n">
        <f aca="false">VLOOKUP($AE61,STARING_REEKSEN!$A:$J,3,0)</f>
        <v>0.02</v>
      </c>
      <c r="AG61" s="15" t="n">
        <f aca="false">VLOOKUP($AE61,STARING_REEKSEN!$A:$J,4,0)</f>
        <v>0.387</v>
      </c>
      <c r="AH61" s="15" t="n">
        <f aca="false">VLOOKUP($AE61,STARING_REEKSEN!$A:$J,5,0)*100</f>
        <v>1.61</v>
      </c>
      <c r="AI61" s="15" t="n">
        <f aca="false">VLOOKUP($AE61,STARING_REEKSEN!$A:$J,6,0)</f>
        <v>1.524</v>
      </c>
      <c r="AJ61" s="15" t="n">
        <f aca="false">VLOOKUP($AE61,STARING_REEKSEN!$A:$J,7,0)/100</f>
        <v>0.2276</v>
      </c>
      <c r="AK61" s="24" t="n">
        <f aca="false">VLOOKUP($AE61,STARING_REEKSEN!$A:$J,8,0)</f>
        <v>2.44</v>
      </c>
      <c r="AL61" s="15" t="n">
        <f aca="false">1-(1/AI61)</f>
        <v>0.343832020997375</v>
      </c>
      <c r="AM61" s="0" t="n">
        <f aca="false">(I61)/100</f>
        <v>0.5</v>
      </c>
      <c r="AN61" s="25" t="n">
        <f aca="false">1+POWER(AH61*AM61,AI61)</f>
        <v>1.71851017337113</v>
      </c>
      <c r="AO61" s="25" t="n">
        <f aca="false">POWER(AH61*AM61,AI61-1)</f>
        <v>0.892559221579038</v>
      </c>
      <c r="AP61" s="25" t="n">
        <f aca="false">POWER(POWER(AN61,AL61)-AO61,2)</f>
        <v>0.0973866987735275</v>
      </c>
      <c r="AQ61" s="25" t="n">
        <f aca="false">POWER(AN61,AL61*(AK61+2))</f>
        <v>2.28552796790205</v>
      </c>
      <c r="AR61" s="26" t="n">
        <f aca="false">AJ61</f>
        <v>0.2276</v>
      </c>
      <c r="AS61" s="15" t="n">
        <f aca="false">(J61-I61)/100</f>
        <v>0.2</v>
      </c>
      <c r="AT61" s="15" t="n">
        <f aca="false">AR61*AS61</f>
        <v>0.04552</v>
      </c>
      <c r="AU61" s="15" t="n">
        <f aca="false">AF61+(AG61-AF61)/POWER(AN61,AL61)</f>
        <v>0.324658458204531</v>
      </c>
      <c r="AV61" s="15" t="n">
        <f aca="false">AU61*AS61</f>
        <v>0.0649316916409061</v>
      </c>
      <c r="AW61" s="15" t="n">
        <f aca="false">K61*AS61</f>
        <v>1</v>
      </c>
      <c r="AX61" s="42" t="n">
        <f aca="false">ROUND(SUMIF(B:B,B61,AT:AT)/SUMIF(B:B,B61,AS:AS),4)</f>
        <v>0.2988</v>
      </c>
      <c r="AY61" s="42" t="n">
        <f aca="false">IF(SUMIF(B:B,B61,AS:AS)&lt;=0,0,AX61)</f>
        <v>0.2988</v>
      </c>
      <c r="AZ61" s="15" t="n">
        <f aca="false">ROUND(SUMIF(B:B,B61,AV:AV)/SUMIF(B:B,B61,AS:AS),2)</f>
        <v>0.41</v>
      </c>
      <c r="BA61" s="0" t="n">
        <f aca="false">ROUND(SUMIF(B:B,B61,AW:AW)/SUMIF(B:B,B61,AS:AS),0)/100</f>
        <v>0.18</v>
      </c>
      <c r="BB61" s="0" t="n">
        <f aca="false">IF(B61&lt;207,IF(NOT(B61=B60),IF(N61&gt;25,(J61-I61)/100,0),IF(BB60&gt;0,IF(N61&gt;25,(J61-I61)/100,0),0)),0)</f>
        <v>0</v>
      </c>
      <c r="BC61" s="0" t="n">
        <f aca="false">SUMIF(B:B,B61,BB:BB)</f>
        <v>0</v>
      </c>
    </row>
    <row r="62" customFormat="false" ht="12.8" hidden="false" customHeight="false" outlineLevel="0" collapsed="false">
      <c r="A62" s="14" t="n">
        <v>2002</v>
      </c>
      <c r="B62" s="15" t="n">
        <v>203</v>
      </c>
      <c r="C62" s="15" t="n">
        <v>31</v>
      </c>
      <c r="D62" s="16" t="n">
        <v>2060</v>
      </c>
      <c r="E62" s="16" t="s">
        <v>109</v>
      </c>
      <c r="F62" s="16" t="s">
        <v>729</v>
      </c>
      <c r="G62" s="16" t="n">
        <v>6</v>
      </c>
      <c r="H62" s="16" t="s">
        <v>742</v>
      </c>
      <c r="I62" s="16" t="n">
        <v>70</v>
      </c>
      <c r="J62" s="16" t="n">
        <v>90</v>
      </c>
      <c r="K62" s="17" t="n">
        <v>1</v>
      </c>
      <c r="L62" s="18" t="n">
        <v>0.5</v>
      </c>
      <c r="M62" s="18" t="n">
        <v>5</v>
      </c>
      <c r="N62" s="19" t="n">
        <v>3</v>
      </c>
      <c r="O62" s="16" t="n">
        <v>1</v>
      </c>
      <c r="P62" s="16" t="n">
        <v>6</v>
      </c>
      <c r="Q62" s="20" t="n">
        <f aca="false">R62-N62</f>
        <v>7</v>
      </c>
      <c r="R62" s="21" t="n">
        <v>10</v>
      </c>
      <c r="S62" s="16" t="n">
        <v>6</v>
      </c>
      <c r="T62" s="16" t="n">
        <v>20</v>
      </c>
      <c r="U62" s="16" t="n">
        <v>135</v>
      </c>
      <c r="V62" s="16" t="n">
        <v>120</v>
      </c>
      <c r="W62" s="16" t="n">
        <v>170</v>
      </c>
      <c r="X62" s="22" t="n">
        <v>4</v>
      </c>
      <c r="Y62" s="18" t="n">
        <v>3.5</v>
      </c>
      <c r="Z62" s="18" t="n">
        <v>4.5</v>
      </c>
      <c r="AA62" s="23" t="n">
        <v>0</v>
      </c>
      <c r="AB62" s="15" t="n">
        <v>1.619</v>
      </c>
      <c r="AC62" s="15" t="n">
        <v>410</v>
      </c>
      <c r="AD62" s="16" t="n">
        <v>0</v>
      </c>
      <c r="AE62" s="16" t="s">
        <v>710</v>
      </c>
      <c r="AF62" s="15" t="n">
        <f aca="false">VLOOKUP($AE62,STARING_REEKSEN!$A:$J,3,0)</f>
        <v>0.02</v>
      </c>
      <c r="AG62" s="15" t="n">
        <f aca="false">VLOOKUP($AE62,STARING_REEKSEN!$A:$J,4,0)</f>
        <v>0.387</v>
      </c>
      <c r="AH62" s="15" t="n">
        <f aca="false">VLOOKUP($AE62,STARING_REEKSEN!$A:$J,5,0)*100</f>
        <v>1.61</v>
      </c>
      <c r="AI62" s="15" t="n">
        <f aca="false">VLOOKUP($AE62,STARING_REEKSEN!$A:$J,6,0)</f>
        <v>1.524</v>
      </c>
      <c r="AJ62" s="15" t="n">
        <f aca="false">VLOOKUP($AE62,STARING_REEKSEN!$A:$J,7,0)/100</f>
        <v>0.2276</v>
      </c>
      <c r="AK62" s="24" t="n">
        <f aca="false">VLOOKUP($AE62,STARING_REEKSEN!$A:$J,8,0)</f>
        <v>2.44</v>
      </c>
      <c r="AL62" s="15" t="n">
        <f aca="false">1-(1/AI62)</f>
        <v>0.343832020997375</v>
      </c>
      <c r="AM62" s="0" t="n">
        <f aca="false">(I62)/100</f>
        <v>0.7</v>
      </c>
      <c r="AN62" s="25" t="n">
        <f aca="false">1+POWER(AH62*AM62,AI62)</f>
        <v>2.19986406862014</v>
      </c>
      <c r="AO62" s="25" t="n">
        <f aca="false">POWER(AH62*AM62,AI62-1)</f>
        <v>1.06465312211192</v>
      </c>
      <c r="AP62" s="25" t="n">
        <f aca="false">POWER(POWER(AN62,AL62)-AO62,2)</f>
        <v>0.0608713211140583</v>
      </c>
      <c r="AQ62" s="25" t="n">
        <f aca="false">POWER(AN62,AL62*(AK62+2))</f>
        <v>3.33201042652276</v>
      </c>
      <c r="AR62" s="26" t="n">
        <f aca="false">AJ62</f>
        <v>0.2276</v>
      </c>
      <c r="AS62" s="15" t="n">
        <f aca="false">(J62-I62)/100</f>
        <v>0.2</v>
      </c>
      <c r="AT62" s="15" t="n">
        <f aca="false">AR62*AS62</f>
        <v>0.04552</v>
      </c>
      <c r="AU62" s="15" t="n">
        <f aca="false">AF62+(AG62-AF62)/POWER(AN62,AL62)</f>
        <v>0.299859084088277</v>
      </c>
      <c r="AV62" s="15" t="n">
        <f aca="false">AU62*AS62</f>
        <v>0.0599718168176554</v>
      </c>
      <c r="AW62" s="15" t="n">
        <f aca="false">K62*AS62</f>
        <v>0.2</v>
      </c>
      <c r="AX62" s="42" t="n">
        <f aca="false">ROUND(SUMIF(B:B,B62,AT:AT)/SUMIF(B:B,B62,AS:AS),4)</f>
        <v>0.2988</v>
      </c>
      <c r="AY62" s="42" t="n">
        <f aca="false">IF(SUMIF(B:B,B62,AS:AS)&lt;=0,0,AX62)</f>
        <v>0.2988</v>
      </c>
      <c r="AZ62" s="15" t="n">
        <f aca="false">ROUND(SUMIF(B:B,B62,AV:AV)/SUMIF(B:B,B62,AS:AS),2)</f>
        <v>0.41</v>
      </c>
      <c r="BA62" s="0" t="n">
        <f aca="false">ROUND(SUMIF(B:B,B62,AW:AW)/SUMIF(B:B,B62,AS:AS),0)/100</f>
        <v>0.18</v>
      </c>
      <c r="BB62" s="0" t="n">
        <f aca="false">IF(B62&lt;207,IF(NOT(B62=B61),IF(N62&gt;25,(J62-I62)/100,0),IF(BB61&gt;0,IF(N62&gt;25,(J62-I62)/100,0),0)),0)</f>
        <v>0</v>
      </c>
      <c r="BC62" s="0" t="n">
        <f aca="false">SUMIF(B:B,B62,BB:BB)</f>
        <v>0</v>
      </c>
    </row>
    <row r="63" customFormat="false" ht="12.8" hidden="false" customHeight="false" outlineLevel="0" collapsed="false">
      <c r="A63" s="14" t="n">
        <v>2002</v>
      </c>
      <c r="B63" s="15" t="n">
        <v>203</v>
      </c>
      <c r="C63" s="15" t="n">
        <v>31</v>
      </c>
      <c r="D63" s="16" t="n">
        <v>2060</v>
      </c>
      <c r="E63" s="16" t="s">
        <v>109</v>
      </c>
      <c r="F63" s="16" t="s">
        <v>729</v>
      </c>
      <c r="G63" s="16" t="n">
        <v>7</v>
      </c>
      <c r="H63" s="16" t="s">
        <v>715</v>
      </c>
      <c r="I63" s="16" t="n">
        <v>90</v>
      </c>
      <c r="J63" s="16" t="n">
        <v>120</v>
      </c>
      <c r="K63" s="17" t="n">
        <v>0.3</v>
      </c>
      <c r="L63" s="18" t="n">
        <v>0.1</v>
      </c>
      <c r="M63" s="18" t="n">
        <v>2</v>
      </c>
      <c r="N63" s="19" t="n">
        <v>3</v>
      </c>
      <c r="O63" s="16" t="n">
        <v>1</v>
      </c>
      <c r="P63" s="16" t="n">
        <v>6</v>
      </c>
      <c r="Q63" s="20" t="n">
        <f aca="false">R63-N63</f>
        <v>5</v>
      </c>
      <c r="R63" s="21" t="n">
        <v>8</v>
      </c>
      <c r="S63" s="16" t="n">
        <v>6</v>
      </c>
      <c r="T63" s="16" t="n">
        <v>20</v>
      </c>
      <c r="U63" s="16" t="n">
        <v>135</v>
      </c>
      <c r="V63" s="16" t="n">
        <v>120</v>
      </c>
      <c r="W63" s="16" t="n">
        <v>170</v>
      </c>
      <c r="X63" s="22" t="n">
        <v>4.2</v>
      </c>
      <c r="Y63" s="18" t="n">
        <v>3.8</v>
      </c>
      <c r="Z63" s="18" t="n">
        <v>5</v>
      </c>
      <c r="AA63" s="23" t="n">
        <v>0</v>
      </c>
      <c r="AB63" s="15" t="n">
        <v>1.657</v>
      </c>
      <c r="AC63" s="15" t="n">
        <v>410</v>
      </c>
      <c r="AD63" s="16" t="n">
        <v>0</v>
      </c>
      <c r="AE63" s="16" t="s">
        <v>726</v>
      </c>
      <c r="AF63" s="15" t="n">
        <f aca="false">VLOOKUP($AE63,STARING_REEKSEN!$A:$J,3,0)</f>
        <v>0.01</v>
      </c>
      <c r="AG63" s="15" t="n">
        <f aca="false">VLOOKUP($AE63,STARING_REEKSEN!$A:$J,4,0)</f>
        <v>0.366</v>
      </c>
      <c r="AH63" s="15" t="n">
        <f aca="false">VLOOKUP($AE63,STARING_REEKSEN!$A:$J,5,0)*100</f>
        <v>1.6</v>
      </c>
      <c r="AI63" s="15" t="n">
        <f aca="false">VLOOKUP($AE63,STARING_REEKSEN!$A:$J,6,0)</f>
        <v>2.163</v>
      </c>
      <c r="AJ63" s="15" t="n">
        <f aca="false">VLOOKUP($AE63,STARING_REEKSEN!$A:$J,7,0)/100</f>
        <v>0.2232</v>
      </c>
      <c r="AK63" s="24" t="n">
        <f aca="false">VLOOKUP($AE63,STARING_REEKSEN!$A:$J,8,0)</f>
        <v>2.868</v>
      </c>
      <c r="AL63" s="15" t="n">
        <f aca="false">1-(1/AI63)</f>
        <v>0.537679149329635</v>
      </c>
      <c r="AM63" s="0" t="n">
        <f aca="false">(I63)/100</f>
        <v>0.9</v>
      </c>
      <c r="AN63" s="25" t="n">
        <f aca="false">1+POWER(AH63*AM63,AI63)</f>
        <v>3.20058460517773</v>
      </c>
      <c r="AO63" s="25" t="n">
        <f aca="false">POWER(AH63*AM63,AI63-1)</f>
        <v>1.52818375359565</v>
      </c>
      <c r="AP63" s="25" t="n">
        <f aca="false">POWER(POWER(AN63,AL63)-AO63,2)</f>
        <v>0.116278854481534</v>
      </c>
      <c r="AQ63" s="25" t="n">
        <f aca="false">POWER(AN63,AL63*(AK63+2))</f>
        <v>21.0086606548985</v>
      </c>
      <c r="AR63" s="26" t="n">
        <f aca="false">AJ63</f>
        <v>0.2232</v>
      </c>
      <c r="AS63" s="15" t="n">
        <f aca="false">(J63-I63)/100</f>
        <v>0.3</v>
      </c>
      <c r="AT63" s="15" t="n">
        <f aca="false">AR63*AS63</f>
        <v>0.06696</v>
      </c>
      <c r="AU63" s="15" t="n">
        <f aca="false">AF63+(AG63-AF63)/POWER(AN63,AL63)</f>
        <v>0.200457785909593</v>
      </c>
      <c r="AV63" s="15" t="n">
        <f aca="false">AU63*AS63</f>
        <v>0.0601373357728778</v>
      </c>
      <c r="AW63" s="15" t="n">
        <f aca="false">K63*AS63</f>
        <v>0.09</v>
      </c>
      <c r="AX63" s="42" t="n">
        <f aca="false">ROUND(SUMIF(B:B,B63,AT:AT)/SUMIF(B:B,B63,AS:AS),4)</f>
        <v>0.2988</v>
      </c>
      <c r="AY63" s="42" t="n">
        <f aca="false">IF(SUMIF(B:B,B63,AS:AS)&lt;=0,0,AX63)</f>
        <v>0.2988</v>
      </c>
      <c r="AZ63" s="15" t="n">
        <f aca="false">ROUND(SUMIF(B:B,B63,AV:AV)/SUMIF(B:B,B63,AS:AS),2)</f>
        <v>0.41</v>
      </c>
      <c r="BA63" s="0" t="n">
        <f aca="false">ROUND(SUMIF(B:B,B63,AW:AW)/SUMIF(B:B,B63,AS:AS),0)/100</f>
        <v>0.18</v>
      </c>
      <c r="BB63" s="0" t="n">
        <f aca="false">IF(B63&lt;207,IF(NOT(B63=B62),IF(N63&gt;25,(J63-I63)/100,0),IF(BB62&gt;0,IF(N63&gt;25,(J63-I63)/100,0),0)),0)</f>
        <v>0</v>
      </c>
      <c r="BC63" s="0" t="n">
        <f aca="false">SUMIF(B:B,B63,BB:BB)</f>
        <v>0</v>
      </c>
    </row>
    <row r="64" customFormat="false" ht="12.8" hidden="false" customHeight="false" outlineLevel="0" collapsed="false">
      <c r="A64" s="43" t="n">
        <v>2002</v>
      </c>
      <c r="B64" s="15" t="n">
        <v>204</v>
      </c>
      <c r="C64" s="15" t="n">
        <v>37</v>
      </c>
      <c r="D64" s="16" t="n">
        <v>2070</v>
      </c>
      <c r="E64" s="16" t="s">
        <v>743</v>
      </c>
      <c r="F64" s="16" t="s">
        <v>729</v>
      </c>
      <c r="G64" s="16" t="n">
        <v>1</v>
      </c>
      <c r="H64" s="16" t="s">
        <v>722</v>
      </c>
      <c r="I64" s="16" t="n">
        <v>0</v>
      </c>
      <c r="J64" s="16" t="n">
        <v>20</v>
      </c>
      <c r="K64" s="17" t="n">
        <v>13</v>
      </c>
      <c r="L64" s="18" t="n">
        <v>5</v>
      </c>
      <c r="M64" s="18" t="n">
        <v>30</v>
      </c>
      <c r="N64" s="19" t="n">
        <v>6</v>
      </c>
      <c r="O64" s="16" t="n">
        <v>2</v>
      </c>
      <c r="P64" s="16" t="n">
        <v>10</v>
      </c>
      <c r="Q64" s="20" t="n">
        <f aca="false">R64-N64</f>
        <v>14</v>
      </c>
      <c r="R64" s="21" t="n">
        <v>20</v>
      </c>
      <c r="S64" s="16" t="n">
        <v>8</v>
      </c>
      <c r="T64" s="16" t="n">
        <v>25</v>
      </c>
      <c r="U64" s="16" t="n">
        <v>145</v>
      </c>
      <c r="V64" s="16" t="n">
        <v>130</v>
      </c>
      <c r="W64" s="16" t="n">
        <v>170</v>
      </c>
      <c r="X64" s="22" t="n">
        <v>4.6</v>
      </c>
      <c r="Y64" s="18" t="n">
        <v>4</v>
      </c>
      <c r="Z64" s="18" t="n">
        <v>5</v>
      </c>
      <c r="AA64" s="23" t="n">
        <v>0</v>
      </c>
      <c r="AB64" s="15" t="n">
        <v>1.14</v>
      </c>
      <c r="AC64" s="15" t="n">
        <v>692</v>
      </c>
      <c r="AD64" s="16" t="n">
        <v>1</v>
      </c>
      <c r="AE64" s="16" t="s">
        <v>730</v>
      </c>
      <c r="AF64" s="15" t="n">
        <f aca="false">VLOOKUP($AE64,STARING_REEKSEN!$A:$J,3,0)</f>
        <v>0.01</v>
      </c>
      <c r="AG64" s="15" t="n">
        <f aca="false">VLOOKUP($AE64,STARING_REEKSEN!$A:$J,4,0)</f>
        <v>0.528</v>
      </c>
      <c r="AH64" s="15" t="n">
        <f aca="false">VLOOKUP($AE64,STARING_REEKSEN!$A:$J,5,0)*100</f>
        <v>2.37</v>
      </c>
      <c r="AI64" s="15" t="n">
        <f aca="false">VLOOKUP($AE64,STARING_REEKSEN!$A:$J,6,0)</f>
        <v>1.282</v>
      </c>
      <c r="AJ64" s="15" t="n">
        <f aca="false">VLOOKUP($AE64,STARING_REEKSEN!$A:$J,7,0)/100</f>
        <v>0.8745</v>
      </c>
      <c r="AK64" s="24" t="n">
        <f aca="false">VLOOKUP($AE64,STARING_REEKSEN!$A:$J,8,0)</f>
        <v>-1.478</v>
      </c>
      <c r="AL64" s="15" t="n">
        <f aca="false">1-(1/AI64)</f>
        <v>0.21996879875195</v>
      </c>
      <c r="AM64" s="0" t="n">
        <f aca="false">(I64)/100</f>
        <v>0</v>
      </c>
      <c r="AN64" s="25" t="n">
        <f aca="false">1+POWER(AH64*AM64,AI64)</f>
        <v>1</v>
      </c>
      <c r="AO64" s="25" t="n">
        <f aca="false">POWER(AH64*AM64,AI64-1)</f>
        <v>0</v>
      </c>
      <c r="AP64" s="25" t="n">
        <f aca="false">POWER(POWER(AN64,AL64)-AO64,2)</f>
        <v>1</v>
      </c>
      <c r="AQ64" s="25" t="n">
        <f aca="false">POWER(AN64,AL64*(AK64+2))</f>
        <v>1</v>
      </c>
      <c r="AR64" s="26" t="n">
        <f aca="false">AJ64</f>
        <v>0.8745</v>
      </c>
      <c r="AS64" s="15" t="n">
        <f aca="false">(J64-I64)/100</f>
        <v>0.2</v>
      </c>
      <c r="AT64" s="15" t="n">
        <f aca="false">AR64*AS64</f>
        <v>0.1749</v>
      </c>
      <c r="AU64" s="15" t="n">
        <f aca="false">AF64+(AG64-AF64)/POWER(AN64,AL64)</f>
        <v>0.528</v>
      </c>
      <c r="AV64" s="15" t="n">
        <f aca="false">AU64*AS64</f>
        <v>0.1056</v>
      </c>
      <c r="AW64" s="15" t="n">
        <f aca="false">K64*AS64</f>
        <v>2.6</v>
      </c>
      <c r="AX64" s="42" t="n">
        <f aca="false">ROUND(SUMIF(B:B,B64,AT:AT)/SUMIF(B:B,B64,AS:AS),4)</f>
        <v>0.3251</v>
      </c>
      <c r="AY64" s="42" t="n">
        <f aca="false">IF(SUMIF(B:B,B64,AS:AS)&lt;=0,0,AX64)</f>
        <v>0.3251</v>
      </c>
      <c r="AZ64" s="15" t="n">
        <f aca="false">ROUND(SUMIF(B:B,B64,AV:AV)/SUMIF(B:B,B64,AS:AS),2)</f>
        <v>0.43</v>
      </c>
      <c r="BA64" s="0" t="n">
        <f aca="false">ROUND(SUMIF(B:B,B64,AW:AW)/SUMIF(B:B,B64,AS:AS),0)/100</f>
        <v>0.18</v>
      </c>
      <c r="BB64" s="0" t="n">
        <f aca="false">IF(B64&lt;207,IF(NOT(B64=B63),IF(N64&gt;25,(J64-I64)/100,0),IF(BB63&gt;0,IF(N64&gt;25,(J64-I64)/100,0),0)),0)</f>
        <v>0</v>
      </c>
      <c r="BC64" s="0" t="n">
        <f aca="false">SUMIF(B:B,B64,BB:BB)</f>
        <v>0</v>
      </c>
    </row>
    <row r="65" customFormat="false" ht="12.8" hidden="false" customHeight="false" outlineLevel="0" collapsed="false">
      <c r="A65" s="43" t="n">
        <v>2002</v>
      </c>
      <c r="B65" s="15" t="n">
        <v>204</v>
      </c>
      <c r="C65" s="15" t="n">
        <v>37</v>
      </c>
      <c r="D65" s="16" t="n">
        <v>2070</v>
      </c>
      <c r="E65" s="16" t="s">
        <v>743</v>
      </c>
      <c r="F65" s="16" t="s">
        <v>729</v>
      </c>
      <c r="G65" s="16" t="n">
        <v>2</v>
      </c>
      <c r="H65" s="16" t="s">
        <v>719</v>
      </c>
      <c r="I65" s="16" t="n">
        <v>20</v>
      </c>
      <c r="J65" s="16" t="n">
        <v>30</v>
      </c>
      <c r="K65" s="17" t="n">
        <v>85</v>
      </c>
      <c r="L65" s="18" t="n">
        <v>60</v>
      </c>
      <c r="M65" s="18" t="n">
        <v>95</v>
      </c>
      <c r="N65" s="19" t="n">
        <v>3</v>
      </c>
      <c r="O65" s="16" t="n">
        <v>2</v>
      </c>
      <c r="P65" s="16" t="n">
        <v>8</v>
      </c>
      <c r="Q65" s="20" t="n">
        <f aca="false">R65-N65</f>
        <v>5</v>
      </c>
      <c r="R65" s="21" t="n">
        <v>8</v>
      </c>
      <c r="S65" s="16" t="n">
        <v>4</v>
      </c>
      <c r="T65" s="16" t="n">
        <v>10</v>
      </c>
      <c r="U65" s="16" t="n">
        <v>140</v>
      </c>
      <c r="V65" s="16" t="n">
        <v>130</v>
      </c>
      <c r="W65" s="16" t="n">
        <v>170</v>
      </c>
      <c r="X65" s="22" t="n">
        <v>3.6</v>
      </c>
      <c r="Y65" s="18" t="n">
        <v>3.2</v>
      </c>
      <c r="Z65" s="18" t="n">
        <v>4.2</v>
      </c>
      <c r="AA65" s="23" t="n">
        <v>0</v>
      </c>
      <c r="AB65" s="15" t="n">
        <v>0.173</v>
      </c>
      <c r="AC65" s="15" t="n">
        <v>150</v>
      </c>
      <c r="AD65" s="16" t="n">
        <v>0</v>
      </c>
      <c r="AE65" s="16" t="s">
        <v>720</v>
      </c>
      <c r="AF65" s="15" t="n">
        <f aca="false">VLOOKUP($AE65,STARING_REEKSEN!$A:$J,3,0)</f>
        <v>0</v>
      </c>
      <c r="AG65" s="15" t="n">
        <f aca="false">VLOOKUP($AE65,STARING_REEKSEN!$A:$J,4,0)</f>
        <v>0.889</v>
      </c>
      <c r="AH65" s="15" t="n">
        <f aca="false">VLOOKUP($AE65,STARING_REEKSEN!$A:$J,5,0)*100</f>
        <v>0.97</v>
      </c>
      <c r="AI65" s="15" t="n">
        <f aca="false">VLOOKUP($AE65,STARING_REEKSEN!$A:$J,6,0)</f>
        <v>1.364</v>
      </c>
      <c r="AJ65" s="15" t="n">
        <f aca="false">VLOOKUP($AE65,STARING_REEKSEN!$A:$J,7,0)/100</f>
        <v>0.0146</v>
      </c>
      <c r="AK65" s="24" t="n">
        <f aca="false">VLOOKUP($AE65,STARING_REEKSEN!$A:$J,8,0)</f>
        <v>-0.665</v>
      </c>
      <c r="AL65" s="15" t="n">
        <f aca="false">1-(1/AI65)</f>
        <v>0.266862170087977</v>
      </c>
      <c r="AM65" s="0" t="n">
        <f aca="false">(I65)/100</f>
        <v>0.2</v>
      </c>
      <c r="AN65" s="25" t="n">
        <f aca="false">1+POWER(AH65*AM65,AI65)</f>
        <v>1.10679761634531</v>
      </c>
      <c r="AO65" s="25" t="n">
        <f aca="false">POWER(AH65*AM65,AI65-1)</f>
        <v>0.550503177037678</v>
      </c>
      <c r="AP65" s="25" t="n">
        <f aca="false">POWER(POWER(AN65,AL65)-AO65,2)</f>
        <v>0.227477015048327</v>
      </c>
      <c r="AQ65" s="25" t="n">
        <f aca="false">POWER(AN65,AL65*(AK65+2))</f>
        <v>1.03681145381067</v>
      </c>
      <c r="AR65" s="26" t="n">
        <f aca="false">AJ65</f>
        <v>0.0146</v>
      </c>
      <c r="AS65" s="15" t="n">
        <f aca="false">(J65-I65)/100</f>
        <v>0.1</v>
      </c>
      <c r="AT65" s="15" t="n">
        <f aca="false">AR65*AS65</f>
        <v>0.00146</v>
      </c>
      <c r="AU65" s="15" t="n">
        <f aca="false">AF65+(AG65-AF65)/POWER(AN65,AL65)</f>
        <v>0.86525002684996</v>
      </c>
      <c r="AV65" s="15" t="n">
        <f aca="false">AU65*AS65</f>
        <v>0.086525002684996</v>
      </c>
      <c r="AW65" s="15" t="n">
        <f aca="false">K65*AS65</f>
        <v>8.5</v>
      </c>
      <c r="AX65" s="42" t="n">
        <f aca="false">ROUND(SUMIF(B:B,B65,AT:AT)/SUMIF(B:B,B65,AS:AS),4)</f>
        <v>0.3251</v>
      </c>
      <c r="AY65" s="42" t="n">
        <f aca="false">IF(SUMIF(B:B,B65,AS:AS)&lt;=0,0,AX65)</f>
        <v>0.3251</v>
      </c>
      <c r="AZ65" s="15" t="n">
        <f aca="false">ROUND(SUMIF(B:B,B65,AV:AV)/SUMIF(B:B,B65,AS:AS),2)</f>
        <v>0.43</v>
      </c>
      <c r="BA65" s="0" t="n">
        <f aca="false">ROUND(SUMIF(B:B,B65,AW:AW)/SUMIF(B:B,B65,AS:AS),0)/100</f>
        <v>0.18</v>
      </c>
      <c r="BB65" s="0" t="n">
        <f aca="false">IF(B65&lt;207,IF(NOT(B65=B64),IF(N65&gt;25,(J65-I65)/100,0),IF(BB64&gt;0,IF(N65&gt;25,(J65-I65)/100,0),0)),0)</f>
        <v>0</v>
      </c>
      <c r="BC65" s="0" t="n">
        <f aca="false">SUMIF(B:B,B65,BB:BB)</f>
        <v>0</v>
      </c>
    </row>
    <row r="66" customFormat="false" ht="12.8" hidden="false" customHeight="false" outlineLevel="0" collapsed="false">
      <c r="A66" s="43" t="n">
        <v>2002</v>
      </c>
      <c r="B66" s="15" t="n">
        <v>204</v>
      </c>
      <c r="C66" s="15" t="n">
        <v>37</v>
      </c>
      <c r="D66" s="16" t="n">
        <v>2070</v>
      </c>
      <c r="E66" s="16" t="s">
        <v>743</v>
      </c>
      <c r="F66" s="16" t="s">
        <v>729</v>
      </c>
      <c r="G66" s="16" t="n">
        <v>3</v>
      </c>
      <c r="H66" s="16" t="s">
        <v>741</v>
      </c>
      <c r="I66" s="16" t="n">
        <v>30</v>
      </c>
      <c r="J66" s="16" t="n">
        <v>40</v>
      </c>
      <c r="K66" s="17" t="n">
        <v>90</v>
      </c>
      <c r="L66" s="18" t="n">
        <v>60</v>
      </c>
      <c r="M66" s="18" t="n">
        <v>95</v>
      </c>
      <c r="N66" s="19" t="n">
        <v>3</v>
      </c>
      <c r="O66" s="16" t="n">
        <v>2</v>
      </c>
      <c r="P66" s="16" t="n">
        <v>8</v>
      </c>
      <c r="Q66" s="20" t="n">
        <f aca="false">R66-N66</f>
        <v>5</v>
      </c>
      <c r="R66" s="21" t="n">
        <v>8</v>
      </c>
      <c r="S66" s="16" t="n">
        <v>4</v>
      </c>
      <c r="T66" s="16" t="n">
        <v>10</v>
      </c>
      <c r="U66" s="16" t="n">
        <v>140</v>
      </c>
      <c r="V66" s="16" t="n">
        <v>130</v>
      </c>
      <c r="W66" s="16" t="n">
        <v>170</v>
      </c>
      <c r="X66" s="22" t="n">
        <v>3.6</v>
      </c>
      <c r="Y66" s="18" t="n">
        <v>3.2</v>
      </c>
      <c r="Z66" s="18" t="n">
        <v>4.2</v>
      </c>
      <c r="AA66" s="23" t="n">
        <v>0</v>
      </c>
      <c r="AB66" s="15" t="n">
        <v>0.169</v>
      </c>
      <c r="AC66" s="15" t="n">
        <v>150</v>
      </c>
      <c r="AD66" s="16" t="n">
        <v>0</v>
      </c>
      <c r="AE66" s="16" t="s">
        <v>720</v>
      </c>
      <c r="AF66" s="15" t="n">
        <f aca="false">VLOOKUP($AE66,STARING_REEKSEN!$A:$J,3,0)</f>
        <v>0</v>
      </c>
      <c r="AG66" s="15" t="n">
        <f aca="false">VLOOKUP($AE66,STARING_REEKSEN!$A:$J,4,0)</f>
        <v>0.889</v>
      </c>
      <c r="AH66" s="15" t="n">
        <f aca="false">VLOOKUP($AE66,STARING_REEKSEN!$A:$J,5,0)*100</f>
        <v>0.97</v>
      </c>
      <c r="AI66" s="15" t="n">
        <f aca="false">VLOOKUP($AE66,STARING_REEKSEN!$A:$J,6,0)</f>
        <v>1.364</v>
      </c>
      <c r="AJ66" s="15" t="n">
        <f aca="false">VLOOKUP($AE66,STARING_REEKSEN!$A:$J,7,0)/100</f>
        <v>0.0146</v>
      </c>
      <c r="AK66" s="24" t="n">
        <f aca="false">VLOOKUP($AE66,STARING_REEKSEN!$A:$J,8,0)</f>
        <v>-0.665</v>
      </c>
      <c r="AL66" s="15" t="n">
        <f aca="false">1-(1/AI66)</f>
        <v>0.266862170087977</v>
      </c>
      <c r="AM66" s="0" t="n">
        <f aca="false">(I66)/100</f>
        <v>0.3</v>
      </c>
      <c r="AN66" s="25" t="n">
        <f aca="false">1+POWER(AH66*AM66,AI66)</f>
        <v>1.18567354827172</v>
      </c>
      <c r="AO66" s="25" t="n">
        <f aca="false">POWER(AH66*AM66,AI66-1)</f>
        <v>0.63805343048701</v>
      </c>
      <c r="AP66" s="25" t="n">
        <f aca="false">POWER(POWER(AN66,AL66)-AO66,2)</f>
        <v>0.16682714887078</v>
      </c>
      <c r="AQ66" s="25" t="n">
        <f aca="false">POWER(AN66,AL66*(AK66+2))</f>
        <v>1.06255370839933</v>
      </c>
      <c r="AR66" s="26" t="n">
        <f aca="false">AJ66</f>
        <v>0.0146</v>
      </c>
      <c r="AS66" s="15" t="n">
        <f aca="false">(J66-I66)/100</f>
        <v>0.1</v>
      </c>
      <c r="AT66" s="15" t="n">
        <f aca="false">AR66*AS66</f>
        <v>0.00146</v>
      </c>
      <c r="AU66" s="15" t="n">
        <f aca="false">AF66+(AG66-AF66)/POWER(AN66,AL66)</f>
        <v>0.849499769907048</v>
      </c>
      <c r="AV66" s="15" t="n">
        <f aca="false">AU66*AS66</f>
        <v>0.0849499769907048</v>
      </c>
      <c r="AW66" s="15" t="n">
        <f aca="false">K66*AS66</f>
        <v>9</v>
      </c>
      <c r="AX66" s="42" t="n">
        <f aca="false">ROUND(SUMIF(B:B,B66,AT:AT)/SUMIF(B:B,B66,AS:AS),4)</f>
        <v>0.3251</v>
      </c>
      <c r="AY66" s="42" t="n">
        <f aca="false">IF(SUMIF(B:B,B66,AS:AS)&lt;=0,0,AX66)</f>
        <v>0.3251</v>
      </c>
      <c r="AZ66" s="15" t="n">
        <f aca="false">ROUND(SUMIF(B:B,B66,AV:AV)/SUMIF(B:B,B66,AS:AS),2)</f>
        <v>0.43</v>
      </c>
      <c r="BA66" s="0" t="n">
        <f aca="false">ROUND(SUMIF(B:B,B66,AW:AW)/SUMIF(B:B,B66,AS:AS),0)/100</f>
        <v>0.18</v>
      </c>
      <c r="BB66" s="0" t="n">
        <f aca="false">IF(B66&lt;207,IF(NOT(B66=B65),IF(N66&gt;25,(J66-I66)/100,0),IF(BB65&gt;0,IF(N66&gt;25,(J66-I66)/100,0),0)),0)</f>
        <v>0</v>
      </c>
      <c r="BC66" s="0" t="n">
        <f aca="false">SUMIF(B:B,B66,BB:BB)</f>
        <v>0</v>
      </c>
    </row>
    <row r="67" customFormat="false" ht="12.8" hidden="false" customHeight="false" outlineLevel="0" collapsed="false">
      <c r="A67" s="43" t="n">
        <v>2002</v>
      </c>
      <c r="B67" s="15" t="n">
        <v>204</v>
      </c>
      <c r="C67" s="15" t="n">
        <v>37</v>
      </c>
      <c r="D67" s="16" t="n">
        <v>2070</v>
      </c>
      <c r="E67" s="16" t="s">
        <v>743</v>
      </c>
      <c r="F67" s="16" t="s">
        <v>729</v>
      </c>
      <c r="G67" s="16" t="n">
        <v>4</v>
      </c>
      <c r="H67" s="16" t="s">
        <v>724</v>
      </c>
      <c r="I67" s="16" t="n">
        <v>40</v>
      </c>
      <c r="J67" s="16" t="n">
        <v>50</v>
      </c>
      <c r="K67" s="17" t="n">
        <v>4</v>
      </c>
      <c r="L67" s="18" t="n">
        <v>1</v>
      </c>
      <c r="M67" s="18" t="n">
        <v>10</v>
      </c>
      <c r="N67" s="19" t="n">
        <v>4</v>
      </c>
      <c r="O67" s="16" t="n">
        <v>2</v>
      </c>
      <c r="P67" s="16" t="n">
        <v>8</v>
      </c>
      <c r="Q67" s="20" t="n">
        <f aca="false">R67-N67</f>
        <v>12</v>
      </c>
      <c r="R67" s="21" t="n">
        <v>16</v>
      </c>
      <c r="S67" s="16" t="n">
        <v>8</v>
      </c>
      <c r="T67" s="16" t="n">
        <v>30</v>
      </c>
      <c r="U67" s="16" t="n">
        <v>160</v>
      </c>
      <c r="V67" s="16" t="n">
        <v>140</v>
      </c>
      <c r="W67" s="16" t="n">
        <v>190</v>
      </c>
      <c r="X67" s="22" t="n">
        <v>3.6</v>
      </c>
      <c r="Y67" s="18" t="n">
        <v>3.2</v>
      </c>
      <c r="Z67" s="18" t="n">
        <v>4.2</v>
      </c>
      <c r="AA67" s="23" t="n">
        <v>0</v>
      </c>
      <c r="AB67" s="15" t="n">
        <v>1.419</v>
      </c>
      <c r="AC67" s="15" t="n">
        <v>410</v>
      </c>
      <c r="AD67" s="16" t="n">
        <v>0</v>
      </c>
      <c r="AE67" s="16" t="s">
        <v>710</v>
      </c>
      <c r="AF67" s="15" t="n">
        <f aca="false">VLOOKUP($AE67,STARING_REEKSEN!$A:$J,3,0)</f>
        <v>0.02</v>
      </c>
      <c r="AG67" s="15" t="n">
        <f aca="false">VLOOKUP($AE67,STARING_REEKSEN!$A:$J,4,0)</f>
        <v>0.387</v>
      </c>
      <c r="AH67" s="15" t="n">
        <f aca="false">VLOOKUP($AE67,STARING_REEKSEN!$A:$J,5,0)*100</f>
        <v>1.61</v>
      </c>
      <c r="AI67" s="15" t="n">
        <f aca="false">VLOOKUP($AE67,STARING_REEKSEN!$A:$J,6,0)</f>
        <v>1.524</v>
      </c>
      <c r="AJ67" s="15" t="n">
        <f aca="false">VLOOKUP($AE67,STARING_REEKSEN!$A:$J,7,0)/100</f>
        <v>0.2276</v>
      </c>
      <c r="AK67" s="24" t="n">
        <f aca="false">VLOOKUP($AE67,STARING_REEKSEN!$A:$J,8,0)</f>
        <v>2.44</v>
      </c>
      <c r="AL67" s="15" t="n">
        <f aca="false">1-(1/AI67)</f>
        <v>0.343832020997375</v>
      </c>
      <c r="AM67" s="0" t="n">
        <f aca="false">(I67)/100</f>
        <v>0.4</v>
      </c>
      <c r="AN67" s="25" t="n">
        <f aca="false">1+POWER(AH67*AM67,AI67)</f>
        <v>1.51137802537854</v>
      </c>
      <c r="AO67" s="25" t="n">
        <f aca="false">POWER(AH67*AM67,AI67-1)</f>
        <v>0.794065256798969</v>
      </c>
      <c r="AP67" s="25" t="n">
        <f aca="false">POWER(POWER(AN67,AL67)-AO67,2)</f>
        <v>0.128538791498288</v>
      </c>
      <c r="AQ67" s="25" t="n">
        <f aca="false">POWER(AN67,AL67*(AK67+2))</f>
        <v>1.87859655735535</v>
      </c>
      <c r="AR67" s="26" t="n">
        <f aca="false">AJ67</f>
        <v>0.2276</v>
      </c>
      <c r="AS67" s="15" t="n">
        <f aca="false">(J67-I67)/100</f>
        <v>0.1</v>
      </c>
      <c r="AT67" s="15" t="n">
        <f aca="false">AR67*AS67</f>
        <v>0.02276</v>
      </c>
      <c r="AU67" s="15" t="n">
        <f aca="false">AF67+(AG67-AF67)/POWER(AN67,AL67)</f>
        <v>0.338413774950068</v>
      </c>
      <c r="AV67" s="15" t="n">
        <f aca="false">AU67*AS67</f>
        <v>0.0338413774950068</v>
      </c>
      <c r="AW67" s="15" t="n">
        <f aca="false">K67*AS67</f>
        <v>0.4</v>
      </c>
      <c r="AX67" s="42" t="n">
        <f aca="false">ROUND(SUMIF(B:B,B67,AT:AT)/SUMIF(B:B,B67,AS:AS),4)</f>
        <v>0.3251</v>
      </c>
      <c r="AY67" s="42" t="n">
        <f aca="false">IF(SUMIF(B:B,B67,AS:AS)&lt;=0,0,AX67)</f>
        <v>0.3251</v>
      </c>
      <c r="AZ67" s="15" t="n">
        <f aca="false">ROUND(SUMIF(B:B,B67,AV:AV)/SUMIF(B:B,B67,AS:AS),2)</f>
        <v>0.43</v>
      </c>
      <c r="BA67" s="0" t="n">
        <f aca="false">ROUND(SUMIF(B:B,B67,AW:AW)/SUMIF(B:B,B67,AS:AS),0)/100</f>
        <v>0.18</v>
      </c>
      <c r="BB67" s="0" t="n">
        <f aca="false">IF(B67&lt;207,IF(NOT(B67=B66),IF(N67&gt;25,(J67-I67)/100,0),IF(BB66&gt;0,IF(N67&gt;25,(J67-I67)/100,0),0)),0)</f>
        <v>0</v>
      </c>
      <c r="BC67" s="0" t="n">
        <f aca="false">SUMIF(B:B,B67,BB:BB)</f>
        <v>0</v>
      </c>
    </row>
    <row r="68" customFormat="false" ht="12.8" hidden="false" customHeight="false" outlineLevel="0" collapsed="false">
      <c r="A68" s="43" t="n">
        <v>2002</v>
      </c>
      <c r="B68" s="15" t="n">
        <v>204</v>
      </c>
      <c r="C68" s="15" t="n">
        <v>37</v>
      </c>
      <c r="D68" s="16" t="n">
        <v>2070</v>
      </c>
      <c r="E68" s="16" t="s">
        <v>743</v>
      </c>
      <c r="F68" s="16" t="s">
        <v>729</v>
      </c>
      <c r="G68" s="16" t="n">
        <v>5</v>
      </c>
      <c r="H68" s="16" t="s">
        <v>725</v>
      </c>
      <c r="I68" s="16" t="n">
        <v>50</v>
      </c>
      <c r="J68" s="16" t="n">
        <v>70</v>
      </c>
      <c r="K68" s="17" t="n">
        <v>5</v>
      </c>
      <c r="L68" s="18" t="n">
        <v>1</v>
      </c>
      <c r="M68" s="18" t="n">
        <v>10</v>
      </c>
      <c r="N68" s="19" t="n">
        <v>3</v>
      </c>
      <c r="O68" s="16" t="n">
        <v>1</v>
      </c>
      <c r="P68" s="16" t="n">
        <v>6</v>
      </c>
      <c r="Q68" s="20" t="n">
        <f aca="false">R68-N68</f>
        <v>9</v>
      </c>
      <c r="R68" s="21" t="n">
        <v>12</v>
      </c>
      <c r="S68" s="16" t="n">
        <v>8</v>
      </c>
      <c r="T68" s="16" t="n">
        <v>20</v>
      </c>
      <c r="U68" s="16" t="n">
        <v>160</v>
      </c>
      <c r="V68" s="16" t="n">
        <v>140</v>
      </c>
      <c r="W68" s="16" t="n">
        <v>190</v>
      </c>
      <c r="X68" s="22" t="n">
        <v>3.8</v>
      </c>
      <c r="Y68" s="18" t="n">
        <v>3.2</v>
      </c>
      <c r="Z68" s="18" t="n">
        <v>4.5</v>
      </c>
      <c r="AA68" s="23" t="n">
        <v>0</v>
      </c>
      <c r="AB68" s="15" t="n">
        <v>1.456</v>
      </c>
      <c r="AC68" s="15" t="n">
        <v>410</v>
      </c>
      <c r="AD68" s="16" t="n">
        <v>0</v>
      </c>
      <c r="AE68" s="16" t="s">
        <v>710</v>
      </c>
      <c r="AF68" s="15" t="n">
        <f aca="false">VLOOKUP($AE68,STARING_REEKSEN!$A:$J,3,0)</f>
        <v>0.02</v>
      </c>
      <c r="AG68" s="15" t="n">
        <f aca="false">VLOOKUP($AE68,STARING_REEKSEN!$A:$J,4,0)</f>
        <v>0.387</v>
      </c>
      <c r="AH68" s="15" t="n">
        <f aca="false">VLOOKUP($AE68,STARING_REEKSEN!$A:$J,5,0)*100</f>
        <v>1.61</v>
      </c>
      <c r="AI68" s="15" t="n">
        <f aca="false">VLOOKUP($AE68,STARING_REEKSEN!$A:$J,6,0)</f>
        <v>1.524</v>
      </c>
      <c r="AJ68" s="15" t="n">
        <f aca="false">VLOOKUP($AE68,STARING_REEKSEN!$A:$J,7,0)/100</f>
        <v>0.2276</v>
      </c>
      <c r="AK68" s="24" t="n">
        <f aca="false">VLOOKUP($AE68,STARING_REEKSEN!$A:$J,8,0)</f>
        <v>2.44</v>
      </c>
      <c r="AL68" s="15" t="n">
        <f aca="false">1-(1/AI68)</f>
        <v>0.343832020997375</v>
      </c>
      <c r="AM68" s="0" t="n">
        <f aca="false">(I68)/100</f>
        <v>0.5</v>
      </c>
      <c r="AN68" s="25" t="n">
        <f aca="false">1+POWER(AH68*AM68,AI68)</f>
        <v>1.71851017337113</v>
      </c>
      <c r="AO68" s="25" t="n">
        <f aca="false">POWER(AH68*AM68,AI68-1)</f>
        <v>0.892559221579038</v>
      </c>
      <c r="AP68" s="25" t="n">
        <f aca="false">POWER(POWER(AN68,AL68)-AO68,2)</f>
        <v>0.0973866987735275</v>
      </c>
      <c r="AQ68" s="25" t="n">
        <f aca="false">POWER(AN68,AL68*(AK68+2))</f>
        <v>2.28552796790205</v>
      </c>
      <c r="AR68" s="26" t="n">
        <f aca="false">AJ68</f>
        <v>0.2276</v>
      </c>
      <c r="AS68" s="15" t="n">
        <f aca="false">(J68-I68)/100</f>
        <v>0.2</v>
      </c>
      <c r="AT68" s="15" t="n">
        <f aca="false">AR68*AS68</f>
        <v>0.04552</v>
      </c>
      <c r="AU68" s="15" t="n">
        <f aca="false">AF68+(AG68-AF68)/POWER(AN68,AL68)</f>
        <v>0.324658458204531</v>
      </c>
      <c r="AV68" s="15" t="n">
        <f aca="false">AU68*AS68</f>
        <v>0.0649316916409061</v>
      </c>
      <c r="AW68" s="15" t="n">
        <f aca="false">K68*AS68</f>
        <v>1</v>
      </c>
      <c r="AX68" s="42" t="n">
        <f aca="false">ROUND(SUMIF(B:B,B68,AT:AT)/SUMIF(B:B,B68,AS:AS),4)</f>
        <v>0.3251</v>
      </c>
      <c r="AY68" s="42" t="n">
        <f aca="false">IF(SUMIF(B:B,B68,AS:AS)&lt;=0,0,AX68)</f>
        <v>0.3251</v>
      </c>
      <c r="AZ68" s="15" t="n">
        <f aca="false">ROUND(SUMIF(B:B,B68,AV:AV)/SUMIF(B:B,B68,AS:AS),2)</f>
        <v>0.43</v>
      </c>
      <c r="BA68" s="0" t="n">
        <f aca="false">ROUND(SUMIF(B:B,B68,AW:AW)/SUMIF(B:B,B68,AS:AS),0)/100</f>
        <v>0.18</v>
      </c>
      <c r="BB68" s="0" t="n">
        <f aca="false">IF(B68&lt;207,IF(NOT(B68=B67),IF(N68&gt;25,(J68-I68)/100,0),IF(BB67&gt;0,IF(N68&gt;25,(J68-I68)/100,0),0)),0)</f>
        <v>0</v>
      </c>
      <c r="BC68" s="0" t="n">
        <f aca="false">SUMIF(B:B,B68,BB:BB)</f>
        <v>0</v>
      </c>
    </row>
    <row r="69" customFormat="false" ht="12.8" hidden="false" customHeight="false" outlineLevel="0" collapsed="false">
      <c r="A69" s="43" t="n">
        <v>2002</v>
      </c>
      <c r="B69" s="15" t="n">
        <v>204</v>
      </c>
      <c r="C69" s="15" t="n">
        <v>37</v>
      </c>
      <c r="D69" s="16" t="n">
        <v>2070</v>
      </c>
      <c r="E69" s="16" t="s">
        <v>743</v>
      </c>
      <c r="F69" s="16" t="s">
        <v>729</v>
      </c>
      <c r="G69" s="16" t="n">
        <v>6</v>
      </c>
      <c r="H69" s="16" t="s">
        <v>742</v>
      </c>
      <c r="I69" s="16" t="n">
        <v>70</v>
      </c>
      <c r="J69" s="16" t="n">
        <v>90</v>
      </c>
      <c r="K69" s="17" t="n">
        <v>1</v>
      </c>
      <c r="L69" s="18" t="n">
        <v>0.5</v>
      </c>
      <c r="M69" s="18" t="n">
        <v>5</v>
      </c>
      <c r="N69" s="19" t="n">
        <v>3</v>
      </c>
      <c r="O69" s="16" t="n">
        <v>1</v>
      </c>
      <c r="P69" s="16" t="n">
        <v>6</v>
      </c>
      <c r="Q69" s="20" t="n">
        <f aca="false">R69-N69</f>
        <v>7</v>
      </c>
      <c r="R69" s="21" t="n">
        <v>10</v>
      </c>
      <c r="S69" s="16" t="n">
        <v>6</v>
      </c>
      <c r="T69" s="16" t="n">
        <v>20</v>
      </c>
      <c r="U69" s="16" t="n">
        <v>160</v>
      </c>
      <c r="V69" s="16" t="n">
        <v>140</v>
      </c>
      <c r="W69" s="16" t="n">
        <v>190</v>
      </c>
      <c r="X69" s="22" t="n">
        <v>3.8</v>
      </c>
      <c r="Y69" s="18" t="n">
        <v>3.5</v>
      </c>
      <c r="Z69" s="18" t="n">
        <v>4.5</v>
      </c>
      <c r="AA69" s="23" t="n">
        <v>0</v>
      </c>
      <c r="AB69" s="15" t="n">
        <v>1.635</v>
      </c>
      <c r="AC69" s="15" t="n">
        <v>410</v>
      </c>
      <c r="AD69" s="16" t="n">
        <v>0</v>
      </c>
      <c r="AE69" s="16" t="s">
        <v>710</v>
      </c>
      <c r="AF69" s="15" t="n">
        <f aca="false">VLOOKUP($AE69,STARING_REEKSEN!$A:$J,3,0)</f>
        <v>0.02</v>
      </c>
      <c r="AG69" s="15" t="n">
        <f aca="false">VLOOKUP($AE69,STARING_REEKSEN!$A:$J,4,0)</f>
        <v>0.387</v>
      </c>
      <c r="AH69" s="15" t="n">
        <f aca="false">VLOOKUP($AE69,STARING_REEKSEN!$A:$J,5,0)*100</f>
        <v>1.61</v>
      </c>
      <c r="AI69" s="15" t="n">
        <f aca="false">VLOOKUP($AE69,STARING_REEKSEN!$A:$J,6,0)</f>
        <v>1.524</v>
      </c>
      <c r="AJ69" s="15" t="n">
        <f aca="false">VLOOKUP($AE69,STARING_REEKSEN!$A:$J,7,0)/100</f>
        <v>0.2276</v>
      </c>
      <c r="AK69" s="24" t="n">
        <f aca="false">VLOOKUP($AE69,STARING_REEKSEN!$A:$J,8,0)</f>
        <v>2.44</v>
      </c>
      <c r="AL69" s="15" t="n">
        <f aca="false">1-(1/AI69)</f>
        <v>0.343832020997375</v>
      </c>
      <c r="AM69" s="0" t="n">
        <f aca="false">(I69)/100</f>
        <v>0.7</v>
      </c>
      <c r="AN69" s="25" t="n">
        <f aca="false">1+POWER(AH69*AM69,AI69)</f>
        <v>2.19986406862014</v>
      </c>
      <c r="AO69" s="25" t="n">
        <f aca="false">POWER(AH69*AM69,AI69-1)</f>
        <v>1.06465312211192</v>
      </c>
      <c r="AP69" s="25" t="n">
        <f aca="false">POWER(POWER(AN69,AL69)-AO69,2)</f>
        <v>0.0608713211140583</v>
      </c>
      <c r="AQ69" s="25" t="n">
        <f aca="false">POWER(AN69,AL69*(AK69+2))</f>
        <v>3.33201042652276</v>
      </c>
      <c r="AR69" s="26" t="n">
        <f aca="false">AJ69</f>
        <v>0.2276</v>
      </c>
      <c r="AS69" s="15" t="n">
        <f aca="false">(J69-I69)/100</f>
        <v>0.2</v>
      </c>
      <c r="AT69" s="15" t="n">
        <f aca="false">AR69*AS69</f>
        <v>0.04552</v>
      </c>
      <c r="AU69" s="15" t="n">
        <f aca="false">AF69+(AG69-AF69)/POWER(AN69,AL69)</f>
        <v>0.299859084088277</v>
      </c>
      <c r="AV69" s="15" t="n">
        <f aca="false">AU69*AS69</f>
        <v>0.0599718168176554</v>
      </c>
      <c r="AW69" s="15" t="n">
        <f aca="false">K69*AS69</f>
        <v>0.2</v>
      </c>
      <c r="AX69" s="42" t="n">
        <f aca="false">ROUND(SUMIF(B:B,B69,AT:AT)/SUMIF(B:B,B69,AS:AS),4)</f>
        <v>0.3251</v>
      </c>
      <c r="AY69" s="42" t="n">
        <f aca="false">IF(SUMIF(B:B,B69,AS:AS)&lt;=0,0,AX69)</f>
        <v>0.3251</v>
      </c>
      <c r="AZ69" s="15" t="n">
        <f aca="false">ROUND(SUMIF(B:B,B69,AV:AV)/SUMIF(B:B,B69,AS:AS),2)</f>
        <v>0.43</v>
      </c>
      <c r="BA69" s="0" t="n">
        <f aca="false">ROUND(SUMIF(B:B,B69,AW:AW)/SUMIF(B:B,B69,AS:AS),0)/100</f>
        <v>0.18</v>
      </c>
      <c r="BB69" s="0" t="n">
        <f aca="false">IF(B69&lt;207,IF(NOT(B69=B68),IF(N69&gt;25,(J69-I69)/100,0),IF(BB68&gt;0,IF(N69&gt;25,(J69-I69)/100,0),0)),0)</f>
        <v>0</v>
      </c>
      <c r="BC69" s="0" t="n">
        <f aca="false">SUMIF(B:B,B69,BB:BB)</f>
        <v>0</v>
      </c>
    </row>
    <row r="70" customFormat="false" ht="12.8" hidden="false" customHeight="false" outlineLevel="0" collapsed="false">
      <c r="A70" s="43" t="n">
        <v>2002</v>
      </c>
      <c r="B70" s="15" t="n">
        <v>204</v>
      </c>
      <c r="C70" s="15" t="n">
        <v>37</v>
      </c>
      <c r="D70" s="16" t="n">
        <v>2070</v>
      </c>
      <c r="E70" s="16" t="s">
        <v>743</v>
      </c>
      <c r="F70" s="16" t="s">
        <v>729</v>
      </c>
      <c r="G70" s="16" t="n">
        <v>7</v>
      </c>
      <c r="H70" s="16" t="s">
        <v>744</v>
      </c>
      <c r="I70" s="16" t="n">
        <v>90</v>
      </c>
      <c r="J70" s="16" t="n">
        <v>120</v>
      </c>
      <c r="K70" s="17" t="n">
        <v>0.3</v>
      </c>
      <c r="L70" s="18" t="n">
        <v>0.1</v>
      </c>
      <c r="M70" s="18" t="n">
        <v>2</v>
      </c>
      <c r="N70" s="19" t="n">
        <v>17</v>
      </c>
      <c r="O70" s="16" t="n">
        <v>15</v>
      </c>
      <c r="P70" s="16" t="n">
        <v>24</v>
      </c>
      <c r="Q70" s="20" t="n">
        <f aca="false">R70-N70</f>
        <v>18</v>
      </c>
      <c r="R70" s="21" t="n">
        <v>35</v>
      </c>
      <c r="S70" s="16" t="n">
        <v>30</v>
      </c>
      <c r="T70" s="16" t="n">
        <v>50</v>
      </c>
      <c r="U70" s="16" t="n">
        <v>170</v>
      </c>
      <c r="V70" s="16" t="n">
        <v>150</v>
      </c>
      <c r="W70" s="16" t="n">
        <v>200</v>
      </c>
      <c r="X70" s="22" t="n">
        <v>3.9</v>
      </c>
      <c r="Y70" s="18" t="n">
        <v>3.5</v>
      </c>
      <c r="Z70" s="18" t="n">
        <v>4.5</v>
      </c>
      <c r="AA70" s="23" t="n">
        <v>0</v>
      </c>
      <c r="AB70" s="15" t="n">
        <v>1.54</v>
      </c>
      <c r="AC70" s="15" t="n">
        <v>510</v>
      </c>
      <c r="AD70" s="16" t="n">
        <v>0</v>
      </c>
      <c r="AE70" s="16" t="s">
        <v>745</v>
      </c>
      <c r="AF70" s="15" t="n">
        <f aca="false">VLOOKUP($AE70,STARING_REEKSEN!$A:$J,3,0)</f>
        <v>0.01</v>
      </c>
      <c r="AG70" s="15" t="n">
        <f aca="false">VLOOKUP($AE70,STARING_REEKSEN!$A:$J,4,0)</f>
        <v>0.333</v>
      </c>
      <c r="AH70" s="15" t="n">
        <f aca="false">VLOOKUP($AE70,STARING_REEKSEN!$A:$J,5,0)*100</f>
        <v>1.6</v>
      </c>
      <c r="AI70" s="15" t="n">
        <f aca="false">VLOOKUP($AE70,STARING_REEKSEN!$A:$J,6,0)</f>
        <v>1.289</v>
      </c>
      <c r="AJ70" s="15" t="n">
        <f aca="false">VLOOKUP($AE70,STARING_REEKSEN!$A:$J,7,0)/100</f>
        <v>0.3283</v>
      </c>
      <c r="AK70" s="24" t="n">
        <f aca="false">VLOOKUP($AE70,STARING_REEKSEN!$A:$J,8,0)</f>
        <v>-1.01</v>
      </c>
      <c r="AL70" s="15" t="n">
        <f aca="false">1-(1/AI70)</f>
        <v>0.224204809930178</v>
      </c>
      <c r="AM70" s="0" t="n">
        <f aca="false">(I70)/100</f>
        <v>0.9</v>
      </c>
      <c r="AN70" s="25" t="n">
        <f aca="false">1+POWER(AH70*AM70,AI70)</f>
        <v>2.60003415103499</v>
      </c>
      <c r="AO70" s="25" t="n">
        <f aca="false">POWER(AH70*AM70,AI70-1)</f>
        <v>1.11113482710763</v>
      </c>
      <c r="AP70" s="25" t="n">
        <f aca="false">POWER(POWER(AN70,AL70)-AO70,2)</f>
        <v>0.0163268893142105</v>
      </c>
      <c r="AQ70" s="25" t="n">
        <f aca="false">POWER(AN70,AL70*(AK70+2))</f>
        <v>1.2362602248302</v>
      </c>
      <c r="AR70" s="26" t="n">
        <f aca="false">AJ70</f>
        <v>0.3283</v>
      </c>
      <c r="AS70" s="15" t="n">
        <f aca="false">(J70-I70)/100</f>
        <v>0.3</v>
      </c>
      <c r="AT70" s="15" t="n">
        <f aca="false">AR70*AS70</f>
        <v>0.09849</v>
      </c>
      <c r="AU70" s="15" t="n">
        <f aca="false">AF70+(AG70-AF70)/POWER(AN70,AL70)</f>
        <v>0.270712721284407</v>
      </c>
      <c r="AV70" s="15" t="n">
        <f aca="false">AU70*AS70</f>
        <v>0.0812138163853221</v>
      </c>
      <c r="AW70" s="15" t="n">
        <f aca="false">K70*AS70</f>
        <v>0.09</v>
      </c>
      <c r="AX70" s="42" t="n">
        <f aca="false">ROUND(SUMIF(B:B,B70,AT:AT)/SUMIF(B:B,B70,AS:AS),4)</f>
        <v>0.3251</v>
      </c>
      <c r="AY70" s="42" t="n">
        <f aca="false">IF(SUMIF(B:B,B70,AS:AS)&lt;=0,0,AX70)</f>
        <v>0.3251</v>
      </c>
      <c r="AZ70" s="15" t="n">
        <f aca="false">ROUND(SUMIF(B:B,B70,AV:AV)/SUMIF(B:B,B70,AS:AS),2)</f>
        <v>0.43</v>
      </c>
      <c r="BA70" s="0" t="n">
        <f aca="false">ROUND(SUMIF(B:B,B70,AW:AW)/SUMIF(B:B,B70,AS:AS),0)/100</f>
        <v>0.18</v>
      </c>
      <c r="BB70" s="0" t="n">
        <f aca="false">IF(B70&lt;207,IF(NOT(B70=B69),IF(N70&gt;25,(J70-I70)/100,0),IF(BB69&gt;0,IF(N70&gt;25,(J70-I70)/100,0),0)),0)</f>
        <v>0</v>
      </c>
      <c r="BC70" s="0" t="n">
        <f aca="false">SUMIF(B:B,B70,BB:BB)</f>
        <v>0</v>
      </c>
    </row>
    <row r="71" customFormat="false" ht="12.8" hidden="false" customHeight="false" outlineLevel="0" collapsed="false">
      <c r="A71" s="14" t="n">
        <v>2001</v>
      </c>
      <c r="B71" s="15" t="n">
        <v>205</v>
      </c>
      <c r="C71" s="15" t="n">
        <v>54</v>
      </c>
      <c r="D71" s="16" t="n">
        <v>2040</v>
      </c>
      <c r="E71" s="16" t="s">
        <v>125</v>
      </c>
      <c r="F71" s="16" t="s">
        <v>700</v>
      </c>
      <c r="G71" s="16" t="n">
        <v>1</v>
      </c>
      <c r="H71" s="16" t="s">
        <v>722</v>
      </c>
      <c r="I71" s="16" t="n">
        <v>0</v>
      </c>
      <c r="J71" s="16" t="n">
        <v>20</v>
      </c>
      <c r="K71" s="17" t="n">
        <v>9</v>
      </c>
      <c r="L71" s="18" t="n">
        <v>2</v>
      </c>
      <c r="M71" s="18" t="n">
        <v>15</v>
      </c>
      <c r="N71" s="19" t="n">
        <v>4</v>
      </c>
      <c r="O71" s="16" t="n">
        <v>2</v>
      </c>
      <c r="P71" s="16" t="n">
        <v>8</v>
      </c>
      <c r="Q71" s="20" t="n">
        <f aca="false">R71-N71</f>
        <v>9</v>
      </c>
      <c r="R71" s="21" t="n">
        <v>13</v>
      </c>
      <c r="S71" s="16" t="n">
        <v>8</v>
      </c>
      <c r="T71" s="16" t="n">
        <v>20</v>
      </c>
      <c r="U71" s="16" t="n">
        <v>160</v>
      </c>
      <c r="V71" s="16" t="n">
        <v>140</v>
      </c>
      <c r="W71" s="16" t="n">
        <v>180</v>
      </c>
      <c r="X71" s="22" t="n">
        <v>4.8</v>
      </c>
      <c r="Y71" s="18" t="n">
        <v>4.2</v>
      </c>
      <c r="Z71" s="18" t="n">
        <v>5.5</v>
      </c>
      <c r="AA71" s="23" t="n">
        <v>0</v>
      </c>
      <c r="AB71" s="15" t="n">
        <v>1.26</v>
      </c>
      <c r="AC71" s="15" t="n">
        <v>692</v>
      </c>
      <c r="AD71" s="16" t="n">
        <v>1</v>
      </c>
      <c r="AE71" s="16" t="s">
        <v>723</v>
      </c>
      <c r="AF71" s="15" t="n">
        <f aca="false">VLOOKUP($AE71,STARING_REEKSEN!$A:$J,3,0)</f>
        <v>0.02</v>
      </c>
      <c r="AG71" s="15" t="n">
        <f aca="false">VLOOKUP($AE71,STARING_REEKSEN!$A:$J,4,0)</f>
        <v>0.434</v>
      </c>
      <c r="AH71" s="15" t="n">
        <f aca="false">VLOOKUP($AE71,STARING_REEKSEN!$A:$J,5,0)*100</f>
        <v>2.16</v>
      </c>
      <c r="AI71" s="15" t="n">
        <f aca="false">VLOOKUP($AE71,STARING_REEKSEN!$A:$J,6,0)</f>
        <v>1.349</v>
      </c>
      <c r="AJ71" s="15" t="n">
        <f aca="false">VLOOKUP($AE71,STARING_REEKSEN!$A:$J,7,0)/100</f>
        <v>0.8324</v>
      </c>
      <c r="AK71" s="24" t="n">
        <f aca="false">VLOOKUP($AE71,STARING_REEKSEN!$A:$J,8,0)</f>
        <v>7.202</v>
      </c>
      <c r="AL71" s="15" t="n">
        <f aca="false">1-(1/AI71)</f>
        <v>0.258710155670867</v>
      </c>
      <c r="AM71" s="0" t="n">
        <f aca="false">(I71)/100</f>
        <v>0</v>
      </c>
      <c r="AN71" s="25" t="n">
        <f aca="false">1+POWER(AH71*AM71,AI71)</f>
        <v>1</v>
      </c>
      <c r="AO71" s="25" t="n">
        <f aca="false">POWER(AH71*AM71,AI71-1)</f>
        <v>0</v>
      </c>
      <c r="AP71" s="25" t="n">
        <f aca="false">POWER(POWER(AN71,AL71)-AO71,2)</f>
        <v>1</v>
      </c>
      <c r="AQ71" s="25" t="n">
        <f aca="false">POWER(AN71,AL71*(AK71+2))</f>
        <v>1</v>
      </c>
      <c r="AR71" s="26" t="n">
        <f aca="false">AJ71</f>
        <v>0.8324</v>
      </c>
      <c r="AS71" s="15" t="n">
        <f aca="false">(J71-I71)/100</f>
        <v>0.2</v>
      </c>
      <c r="AT71" s="15" t="n">
        <f aca="false">AR71*AS71</f>
        <v>0.16648</v>
      </c>
      <c r="AU71" s="15" t="n">
        <f aca="false">AF71+(AG71-AF71)/POWER(AN71,AL71)</f>
        <v>0.434</v>
      </c>
      <c r="AV71" s="15" t="n">
        <f aca="false">AU71*AS71</f>
        <v>0.0868</v>
      </c>
      <c r="AW71" s="15" t="n">
        <f aca="false">K71*AS71</f>
        <v>1.8</v>
      </c>
      <c r="AX71" s="42" t="n">
        <f aca="false">ROUND(SUMIF(B:B,B71,AT:AT)/SUMIF(B:B,B71,AS:AS),4)</f>
        <v>0.3434</v>
      </c>
      <c r="AY71" s="42" t="n">
        <f aca="false">IF(SUMIF(B:B,B71,AS:AS)&lt;=0,0,AX71)</f>
        <v>0.3434</v>
      </c>
      <c r="AZ71" s="15" t="n">
        <f aca="false">ROUND(SUMIF(B:B,B71,AV:AV)/SUMIF(B:B,B71,AS:AS),2)</f>
        <v>0.33</v>
      </c>
      <c r="BA71" s="0" t="n">
        <f aca="false">ROUND(SUMIF(B:B,B71,AW:AW)/SUMIF(B:B,B71,AS:AS),0)/100</f>
        <v>0.11</v>
      </c>
      <c r="BB71" s="0" t="n">
        <f aca="false">IF(B71&lt;207,IF(NOT(B71=B70),IF(N71&gt;25,(J71-I71)/100,0),IF(BB70&gt;0,IF(N71&gt;25,(J71-I71)/100,0),0)),0)</f>
        <v>0</v>
      </c>
      <c r="BC71" s="0" t="n">
        <f aca="false">SUMIF(B:B,B71,BB:BB)</f>
        <v>0</v>
      </c>
    </row>
    <row r="72" customFormat="false" ht="12.8" hidden="false" customHeight="false" outlineLevel="0" collapsed="false">
      <c r="A72" s="14" t="n">
        <v>2001</v>
      </c>
      <c r="B72" s="15" t="n">
        <v>205</v>
      </c>
      <c r="C72" s="15" t="n">
        <v>54</v>
      </c>
      <c r="D72" s="16" t="n">
        <v>2040</v>
      </c>
      <c r="E72" s="16" t="s">
        <v>125</v>
      </c>
      <c r="F72" s="16" t="s">
        <v>700</v>
      </c>
      <c r="G72" s="16" t="n">
        <v>2</v>
      </c>
      <c r="H72" s="16" t="s">
        <v>719</v>
      </c>
      <c r="I72" s="16" t="n">
        <v>20</v>
      </c>
      <c r="J72" s="16" t="n">
        <v>35</v>
      </c>
      <c r="K72" s="17" t="n">
        <v>60</v>
      </c>
      <c r="L72" s="18" t="n">
        <v>30</v>
      </c>
      <c r="M72" s="18" t="n">
        <v>90</v>
      </c>
      <c r="N72" s="19" t="n">
        <v>4</v>
      </c>
      <c r="O72" s="16" t="n">
        <v>2</v>
      </c>
      <c r="P72" s="16" t="n">
        <v>8</v>
      </c>
      <c r="Q72" s="20" t="n">
        <f aca="false">R72-N72</f>
        <v>11</v>
      </c>
      <c r="R72" s="21" t="n">
        <v>15</v>
      </c>
      <c r="S72" s="16" t="n">
        <v>8</v>
      </c>
      <c r="T72" s="16" t="n">
        <v>30</v>
      </c>
      <c r="U72" s="16" t="n">
        <v>160</v>
      </c>
      <c r="V72" s="16" t="n">
        <v>130</v>
      </c>
      <c r="W72" s="16" t="n">
        <v>180</v>
      </c>
      <c r="X72" s="22" t="n">
        <v>4.8</v>
      </c>
      <c r="Y72" s="18" t="n">
        <v>4</v>
      </c>
      <c r="Z72" s="18" t="n">
        <v>5.2</v>
      </c>
      <c r="AA72" s="23" t="n">
        <v>0</v>
      </c>
      <c r="AB72" s="15" t="n">
        <v>0.251</v>
      </c>
      <c r="AC72" s="15" t="n">
        <v>110</v>
      </c>
      <c r="AD72" s="16" t="n">
        <v>0</v>
      </c>
      <c r="AE72" s="16" t="s">
        <v>708</v>
      </c>
      <c r="AF72" s="15" t="n">
        <f aca="false">VLOOKUP($AE72,STARING_REEKSEN!$A:$J,3,0)</f>
        <v>0.01</v>
      </c>
      <c r="AG72" s="15" t="n">
        <f aca="false">VLOOKUP($AE72,STARING_REEKSEN!$A:$J,4,0)</f>
        <v>0.58</v>
      </c>
      <c r="AH72" s="15" t="n">
        <f aca="false">VLOOKUP($AE72,STARING_REEKSEN!$A:$J,5,0)*100</f>
        <v>1.27</v>
      </c>
      <c r="AI72" s="15" t="n">
        <f aca="false">VLOOKUP($AE72,STARING_REEKSEN!$A:$J,6,0)</f>
        <v>1.316</v>
      </c>
      <c r="AJ72" s="15" t="n">
        <f aca="false">VLOOKUP($AE72,STARING_REEKSEN!$A:$J,7,0)/100</f>
        <v>0.3595</v>
      </c>
      <c r="AK72" s="24" t="n">
        <f aca="false">VLOOKUP($AE72,STARING_REEKSEN!$A:$J,8,0)</f>
        <v>-0.786</v>
      </c>
      <c r="AL72" s="15" t="n">
        <f aca="false">1-(1/AI72)</f>
        <v>0.240121580547112</v>
      </c>
      <c r="AM72" s="0" t="n">
        <f aca="false">(I72)/100</f>
        <v>0.2</v>
      </c>
      <c r="AN72" s="25" t="n">
        <f aca="false">1+POWER(AH72*AM72,AI72)</f>
        <v>1.16472562767562</v>
      </c>
      <c r="AO72" s="25" t="n">
        <f aca="false">POWER(AH72*AM72,AI72-1)</f>
        <v>0.648526093211106</v>
      </c>
      <c r="AP72" s="25" t="n">
        <f aca="false">POWER(POWER(AN72,AL72)-AO72,2)</f>
        <v>0.151140220207928</v>
      </c>
      <c r="AQ72" s="25" t="n">
        <f aca="false">POWER(AN72,AL72*(AK72+2))</f>
        <v>1.04545342990791</v>
      </c>
      <c r="AR72" s="26" t="n">
        <f aca="false">AJ72</f>
        <v>0.3595</v>
      </c>
      <c r="AS72" s="15" t="n">
        <f aca="false">(J72-I72)/100</f>
        <v>0.15</v>
      </c>
      <c r="AT72" s="15" t="n">
        <f aca="false">AR72*AS72</f>
        <v>0.053925</v>
      </c>
      <c r="AU72" s="15" t="n">
        <f aca="false">AF72+(AG72-AF72)/POWER(AN72,AL72)</f>
        <v>0.559506877879272</v>
      </c>
      <c r="AV72" s="15" t="n">
        <f aca="false">AU72*AS72</f>
        <v>0.0839260316818907</v>
      </c>
      <c r="AW72" s="15" t="n">
        <f aca="false">K72*AS72</f>
        <v>9</v>
      </c>
      <c r="AX72" s="42" t="n">
        <f aca="false">ROUND(SUMIF(B:B,B72,AT:AT)/SUMIF(B:B,B72,AS:AS),4)</f>
        <v>0.3434</v>
      </c>
      <c r="AY72" s="42" t="n">
        <f aca="false">IF(SUMIF(B:B,B72,AS:AS)&lt;=0,0,AX72)</f>
        <v>0.3434</v>
      </c>
      <c r="AZ72" s="15" t="n">
        <f aca="false">ROUND(SUMIF(B:B,B72,AV:AV)/SUMIF(B:B,B72,AS:AS),2)</f>
        <v>0.33</v>
      </c>
      <c r="BA72" s="0" t="n">
        <f aca="false">ROUND(SUMIF(B:B,B72,AW:AW)/SUMIF(B:B,B72,AS:AS),0)/100</f>
        <v>0.11</v>
      </c>
      <c r="BB72" s="0" t="n">
        <f aca="false">IF(B72&lt;207,IF(NOT(B72=B71),IF(N72&gt;25,(J72-I72)/100,0),IF(BB71&gt;0,IF(N72&gt;25,(J72-I72)/100,0),0)),0)</f>
        <v>0</v>
      </c>
      <c r="BC72" s="0" t="n">
        <f aca="false">SUMIF(B:B,B72,BB:BB)</f>
        <v>0</v>
      </c>
    </row>
    <row r="73" customFormat="false" ht="12.8" hidden="false" customHeight="false" outlineLevel="0" collapsed="false">
      <c r="A73" s="14" t="n">
        <v>2001</v>
      </c>
      <c r="B73" s="15" t="n">
        <v>205</v>
      </c>
      <c r="C73" s="15" t="n">
        <v>54</v>
      </c>
      <c r="D73" s="16" t="n">
        <v>2040</v>
      </c>
      <c r="E73" s="16" t="s">
        <v>125</v>
      </c>
      <c r="F73" s="16" t="s">
        <v>700</v>
      </c>
      <c r="G73" s="16" t="n">
        <v>3</v>
      </c>
      <c r="H73" s="16" t="s">
        <v>724</v>
      </c>
      <c r="I73" s="16" t="n">
        <v>35</v>
      </c>
      <c r="J73" s="16" t="n">
        <v>60</v>
      </c>
      <c r="K73" s="17" t="n">
        <v>3</v>
      </c>
      <c r="L73" s="18" t="n">
        <v>1</v>
      </c>
      <c r="M73" s="18" t="n">
        <v>10</v>
      </c>
      <c r="N73" s="19" t="n">
        <v>3</v>
      </c>
      <c r="O73" s="16" t="n">
        <v>2</v>
      </c>
      <c r="P73" s="16" t="n">
        <v>6</v>
      </c>
      <c r="Q73" s="20" t="n">
        <f aca="false">R73-N73</f>
        <v>9</v>
      </c>
      <c r="R73" s="21" t="n">
        <v>12</v>
      </c>
      <c r="S73" s="16" t="n">
        <v>6</v>
      </c>
      <c r="T73" s="16" t="n">
        <v>25</v>
      </c>
      <c r="U73" s="16" t="n">
        <v>150</v>
      </c>
      <c r="V73" s="16" t="n">
        <v>130</v>
      </c>
      <c r="W73" s="16" t="n">
        <v>180</v>
      </c>
      <c r="X73" s="22" t="n">
        <v>4.5</v>
      </c>
      <c r="Y73" s="18" t="n">
        <v>4</v>
      </c>
      <c r="Z73" s="18" t="n">
        <v>5.2</v>
      </c>
      <c r="AA73" s="23" t="n">
        <v>0</v>
      </c>
      <c r="AB73" s="15" t="n">
        <v>1.464</v>
      </c>
      <c r="AC73" s="15" t="n">
        <v>410</v>
      </c>
      <c r="AD73" s="16" t="n">
        <v>0</v>
      </c>
      <c r="AE73" s="16" t="s">
        <v>710</v>
      </c>
      <c r="AF73" s="15" t="n">
        <f aca="false">VLOOKUP($AE73,STARING_REEKSEN!$A:$J,3,0)</f>
        <v>0.02</v>
      </c>
      <c r="AG73" s="15" t="n">
        <f aca="false">VLOOKUP($AE73,STARING_REEKSEN!$A:$J,4,0)</f>
        <v>0.387</v>
      </c>
      <c r="AH73" s="15" t="n">
        <f aca="false">VLOOKUP($AE73,STARING_REEKSEN!$A:$J,5,0)*100</f>
        <v>1.61</v>
      </c>
      <c r="AI73" s="15" t="n">
        <f aca="false">VLOOKUP($AE73,STARING_REEKSEN!$A:$J,6,0)</f>
        <v>1.524</v>
      </c>
      <c r="AJ73" s="15" t="n">
        <f aca="false">VLOOKUP($AE73,STARING_REEKSEN!$A:$J,7,0)/100</f>
        <v>0.2276</v>
      </c>
      <c r="AK73" s="24" t="n">
        <f aca="false">VLOOKUP($AE73,STARING_REEKSEN!$A:$J,8,0)</f>
        <v>2.44</v>
      </c>
      <c r="AL73" s="15" t="n">
        <f aca="false">1-(1/AI73)</f>
        <v>0.343832020997375</v>
      </c>
      <c r="AM73" s="0" t="n">
        <f aca="false">(I73)/100</f>
        <v>0.35</v>
      </c>
      <c r="AN73" s="25" t="n">
        <f aca="false">1+POWER(AH73*AM73,AI73)</f>
        <v>1.41721732538659</v>
      </c>
      <c r="AO73" s="25" t="n">
        <f aca="false">POWER(AH73*AM73,AI73-1)</f>
        <v>0.740403416835114</v>
      </c>
      <c r="AP73" s="25" t="n">
        <f aca="false">POWER(POWER(AN73,AL73)-AO73,2)</f>
        <v>0.149747612360739</v>
      </c>
      <c r="AQ73" s="25" t="n">
        <f aca="false">POWER(AN73,AL73*(AK73+2))</f>
        <v>1.70288388399905</v>
      </c>
      <c r="AR73" s="26" t="n">
        <f aca="false">AJ73</f>
        <v>0.2276</v>
      </c>
      <c r="AS73" s="15" t="n">
        <f aca="false">(J73-I73)/100</f>
        <v>0.25</v>
      </c>
      <c r="AT73" s="15" t="n">
        <f aca="false">AR73*AS73</f>
        <v>0.0569</v>
      </c>
      <c r="AU73" s="15" t="n">
        <f aca="false">AF73+(AG73-AF73)/POWER(AN73,AL73)</f>
        <v>0.345534755541206</v>
      </c>
      <c r="AV73" s="15" t="n">
        <f aca="false">AU73*AS73</f>
        <v>0.0863836888853015</v>
      </c>
      <c r="AW73" s="15" t="n">
        <f aca="false">K73*AS73</f>
        <v>0.75</v>
      </c>
      <c r="AX73" s="42" t="n">
        <f aca="false">ROUND(SUMIF(B:B,B73,AT:AT)/SUMIF(B:B,B73,AS:AS),4)</f>
        <v>0.3434</v>
      </c>
      <c r="AY73" s="42" t="n">
        <f aca="false">IF(SUMIF(B:B,B73,AS:AS)&lt;=0,0,AX73)</f>
        <v>0.3434</v>
      </c>
      <c r="AZ73" s="15" t="n">
        <f aca="false">ROUND(SUMIF(B:B,B73,AV:AV)/SUMIF(B:B,B73,AS:AS),2)</f>
        <v>0.33</v>
      </c>
      <c r="BA73" s="0" t="n">
        <f aca="false">ROUND(SUMIF(B:B,B73,AW:AW)/SUMIF(B:B,B73,AS:AS),0)/100</f>
        <v>0.11</v>
      </c>
      <c r="BB73" s="0" t="n">
        <f aca="false">IF(B73&lt;207,IF(NOT(B73=B72),IF(N73&gt;25,(J73-I73)/100,0),IF(BB72&gt;0,IF(N73&gt;25,(J73-I73)/100,0),0)),0)</f>
        <v>0</v>
      </c>
      <c r="BC73" s="0" t="n">
        <f aca="false">SUMIF(B:B,B73,BB:BB)</f>
        <v>0</v>
      </c>
    </row>
    <row r="74" customFormat="false" ht="12.8" hidden="false" customHeight="false" outlineLevel="0" collapsed="false">
      <c r="A74" s="14" t="n">
        <v>2001</v>
      </c>
      <c r="B74" s="15" t="n">
        <v>205</v>
      </c>
      <c r="C74" s="15" t="n">
        <v>54</v>
      </c>
      <c r="D74" s="16" t="n">
        <v>2040</v>
      </c>
      <c r="E74" s="16" t="s">
        <v>125</v>
      </c>
      <c r="F74" s="16" t="s">
        <v>700</v>
      </c>
      <c r="G74" s="16" t="n">
        <v>4</v>
      </c>
      <c r="H74" s="16" t="s">
        <v>725</v>
      </c>
      <c r="I74" s="16" t="n">
        <v>60</v>
      </c>
      <c r="J74" s="16" t="n">
        <v>80</v>
      </c>
      <c r="K74" s="17" t="n">
        <v>4.5</v>
      </c>
      <c r="L74" s="18" t="n">
        <v>1</v>
      </c>
      <c r="M74" s="18" t="n">
        <v>10</v>
      </c>
      <c r="N74" s="19" t="n">
        <v>3</v>
      </c>
      <c r="O74" s="16" t="n">
        <v>2</v>
      </c>
      <c r="P74" s="16" t="n">
        <v>6</v>
      </c>
      <c r="Q74" s="20" t="n">
        <f aca="false">R74-N74</f>
        <v>9</v>
      </c>
      <c r="R74" s="21" t="n">
        <v>12</v>
      </c>
      <c r="S74" s="16" t="n">
        <v>6</v>
      </c>
      <c r="T74" s="16" t="n">
        <v>25</v>
      </c>
      <c r="U74" s="16" t="n">
        <v>150</v>
      </c>
      <c r="V74" s="16" t="n">
        <v>130</v>
      </c>
      <c r="W74" s="16" t="n">
        <v>180</v>
      </c>
      <c r="X74" s="22" t="n">
        <v>4.5</v>
      </c>
      <c r="Y74" s="18" t="n">
        <v>4</v>
      </c>
      <c r="Z74" s="18" t="n">
        <v>5.2</v>
      </c>
      <c r="AA74" s="23" t="n">
        <v>0</v>
      </c>
      <c r="AB74" s="15" t="n">
        <v>1.474</v>
      </c>
      <c r="AC74" s="15" t="n">
        <v>410</v>
      </c>
      <c r="AD74" s="16" t="n">
        <v>0</v>
      </c>
      <c r="AE74" s="16" t="s">
        <v>710</v>
      </c>
      <c r="AF74" s="15" t="n">
        <f aca="false">VLOOKUP($AE74,STARING_REEKSEN!$A:$J,3,0)</f>
        <v>0.02</v>
      </c>
      <c r="AG74" s="15" t="n">
        <f aca="false">VLOOKUP($AE74,STARING_REEKSEN!$A:$J,4,0)</f>
        <v>0.387</v>
      </c>
      <c r="AH74" s="15" t="n">
        <f aca="false">VLOOKUP($AE74,STARING_REEKSEN!$A:$J,5,0)*100</f>
        <v>1.61</v>
      </c>
      <c r="AI74" s="15" t="n">
        <f aca="false">VLOOKUP($AE74,STARING_REEKSEN!$A:$J,6,0)</f>
        <v>1.524</v>
      </c>
      <c r="AJ74" s="15" t="n">
        <f aca="false">VLOOKUP($AE74,STARING_REEKSEN!$A:$J,7,0)/100</f>
        <v>0.2276</v>
      </c>
      <c r="AK74" s="24" t="n">
        <f aca="false">VLOOKUP($AE74,STARING_REEKSEN!$A:$J,8,0)</f>
        <v>2.44</v>
      </c>
      <c r="AL74" s="15" t="n">
        <f aca="false">1-(1/AI74)</f>
        <v>0.343832020997375</v>
      </c>
      <c r="AM74" s="0" t="n">
        <f aca="false">(I74)/100</f>
        <v>0.6</v>
      </c>
      <c r="AN74" s="25" t="n">
        <f aca="false">1+POWER(AH74*AM74,AI74)</f>
        <v>1.94864809875846</v>
      </c>
      <c r="AO74" s="25" t="n">
        <f aca="false">POWER(AH74*AM74,AI74-1)</f>
        <v>0.982037369315173</v>
      </c>
      <c r="AP74" s="25" t="n">
        <f aca="false">POWER(POWER(AN74,AL74)-AO74,2)</f>
        <v>0.0760578657123167</v>
      </c>
      <c r="AQ74" s="25" t="n">
        <f aca="false">POWER(AN74,AL74*(AK74+2))</f>
        <v>2.76892468162042</v>
      </c>
      <c r="AR74" s="26" t="n">
        <f aca="false">AJ74</f>
        <v>0.2276</v>
      </c>
      <c r="AS74" s="15" t="n">
        <f aca="false">(J74-I74)/100</f>
        <v>0.2</v>
      </c>
      <c r="AT74" s="15" t="n">
        <f aca="false">AR74*AS74</f>
        <v>0.04552</v>
      </c>
      <c r="AU74" s="15" t="n">
        <f aca="false">AF74+(AG74-AF74)/POWER(AN74,AL74)</f>
        <v>0.31177389807232</v>
      </c>
      <c r="AV74" s="15" t="n">
        <f aca="false">AU74*AS74</f>
        <v>0.0623547796144639</v>
      </c>
      <c r="AW74" s="15" t="n">
        <f aca="false">K74*AS74</f>
        <v>0.9</v>
      </c>
      <c r="AX74" s="42" t="n">
        <f aca="false">ROUND(SUMIF(B:B,B74,AT:AT)/SUMIF(B:B,B74,AS:AS),4)</f>
        <v>0.3434</v>
      </c>
      <c r="AY74" s="42" t="n">
        <f aca="false">IF(SUMIF(B:B,B74,AS:AS)&lt;=0,0,AX74)</f>
        <v>0.3434</v>
      </c>
      <c r="AZ74" s="15" t="n">
        <f aca="false">ROUND(SUMIF(B:B,B74,AV:AV)/SUMIF(B:B,B74,AS:AS),2)</f>
        <v>0.33</v>
      </c>
      <c r="BA74" s="0" t="n">
        <f aca="false">ROUND(SUMIF(B:B,B74,AW:AW)/SUMIF(B:B,B74,AS:AS),0)/100</f>
        <v>0.11</v>
      </c>
      <c r="BB74" s="0" t="n">
        <f aca="false">IF(B74&lt;207,IF(NOT(B74=B73),IF(N74&gt;25,(J74-I74)/100,0),IF(BB73&gt;0,IF(N74&gt;25,(J74-I74)/100,0),0)),0)</f>
        <v>0</v>
      </c>
      <c r="BC74" s="0" t="n">
        <f aca="false">SUMIF(B:B,B74,BB:BB)</f>
        <v>0</v>
      </c>
    </row>
    <row r="75" customFormat="false" ht="12.8" hidden="false" customHeight="false" outlineLevel="0" collapsed="false">
      <c r="A75" s="14" t="n">
        <v>2001</v>
      </c>
      <c r="B75" s="15" t="n">
        <v>205</v>
      </c>
      <c r="C75" s="15" t="n">
        <v>54</v>
      </c>
      <c r="D75" s="16" t="n">
        <v>2040</v>
      </c>
      <c r="E75" s="16" t="s">
        <v>125</v>
      </c>
      <c r="F75" s="16" t="s">
        <v>700</v>
      </c>
      <c r="G75" s="16" t="n">
        <v>5</v>
      </c>
      <c r="H75" s="16" t="s">
        <v>742</v>
      </c>
      <c r="I75" s="16" t="n">
        <v>80</v>
      </c>
      <c r="J75" s="16" t="n">
        <v>100</v>
      </c>
      <c r="K75" s="17" t="n">
        <v>2</v>
      </c>
      <c r="L75" s="18" t="n">
        <v>0.5</v>
      </c>
      <c r="M75" s="18" t="n">
        <v>5</v>
      </c>
      <c r="N75" s="19" t="n">
        <v>3</v>
      </c>
      <c r="O75" s="16" t="n">
        <v>2</v>
      </c>
      <c r="P75" s="16" t="n">
        <v>6</v>
      </c>
      <c r="Q75" s="20" t="n">
        <f aca="false">R75-N75</f>
        <v>5</v>
      </c>
      <c r="R75" s="21" t="n">
        <v>8</v>
      </c>
      <c r="S75" s="16" t="n">
        <v>6</v>
      </c>
      <c r="T75" s="16" t="n">
        <v>25</v>
      </c>
      <c r="U75" s="16" t="n">
        <v>150</v>
      </c>
      <c r="V75" s="16" t="n">
        <v>130</v>
      </c>
      <c r="W75" s="16" t="n">
        <v>180</v>
      </c>
      <c r="X75" s="22" t="n">
        <v>4.5</v>
      </c>
      <c r="Y75" s="18" t="n">
        <v>4</v>
      </c>
      <c r="Z75" s="18" t="n">
        <v>5.2</v>
      </c>
      <c r="AA75" s="23" t="n">
        <v>0</v>
      </c>
      <c r="AB75" s="15" t="n">
        <v>1.588</v>
      </c>
      <c r="AC75" s="15" t="n">
        <v>410</v>
      </c>
      <c r="AD75" s="16" t="n">
        <v>0</v>
      </c>
      <c r="AE75" s="16" t="s">
        <v>726</v>
      </c>
      <c r="AF75" s="15" t="n">
        <f aca="false">VLOOKUP($AE75,STARING_REEKSEN!$A:$J,3,0)</f>
        <v>0.01</v>
      </c>
      <c r="AG75" s="15" t="n">
        <f aca="false">VLOOKUP($AE75,STARING_REEKSEN!$A:$J,4,0)</f>
        <v>0.366</v>
      </c>
      <c r="AH75" s="15" t="n">
        <f aca="false">VLOOKUP($AE75,STARING_REEKSEN!$A:$J,5,0)*100</f>
        <v>1.6</v>
      </c>
      <c r="AI75" s="15" t="n">
        <f aca="false">VLOOKUP($AE75,STARING_REEKSEN!$A:$J,6,0)</f>
        <v>2.163</v>
      </c>
      <c r="AJ75" s="15" t="n">
        <f aca="false">VLOOKUP($AE75,STARING_REEKSEN!$A:$J,7,0)/100</f>
        <v>0.2232</v>
      </c>
      <c r="AK75" s="24" t="n">
        <f aca="false">VLOOKUP($AE75,STARING_REEKSEN!$A:$J,8,0)</f>
        <v>2.868</v>
      </c>
      <c r="AL75" s="15" t="n">
        <f aca="false">1-(1/AI75)</f>
        <v>0.537679149329635</v>
      </c>
      <c r="AM75" s="0" t="n">
        <f aca="false">(I75)/100</f>
        <v>0.8</v>
      </c>
      <c r="AN75" s="25" t="n">
        <f aca="false">1+POWER(AH75*AM75,AI75)</f>
        <v>2.70567060234531</v>
      </c>
      <c r="AO75" s="25" t="n">
        <f aca="false">POWER(AH75*AM75,AI75-1)</f>
        <v>1.33255515808228</v>
      </c>
      <c r="AP75" s="25" t="n">
        <f aca="false">POWER(POWER(AN75,AL75)-AO75,2)</f>
        <v>0.140773880692702</v>
      </c>
      <c r="AQ75" s="25" t="n">
        <f aca="false">POWER(AN75,AL75*(AK75+2))</f>
        <v>13.5346159251555</v>
      </c>
      <c r="AR75" s="26" t="n">
        <f aca="false">AJ75</f>
        <v>0.2232</v>
      </c>
      <c r="AS75" s="15" t="n">
        <f aca="false">(J75-I75)/100</f>
        <v>0.2</v>
      </c>
      <c r="AT75" s="15" t="n">
        <f aca="false">AR75*AS75</f>
        <v>0.04464</v>
      </c>
      <c r="AU75" s="15" t="n">
        <f aca="false">AF75+(AG75-AF75)/POWER(AN75,AL75)</f>
        <v>0.218460984802875</v>
      </c>
      <c r="AV75" s="15" t="n">
        <f aca="false">AU75*AS75</f>
        <v>0.0436921969605751</v>
      </c>
      <c r="AW75" s="15" t="n">
        <f aca="false">K75*AS75</f>
        <v>0.4</v>
      </c>
      <c r="AX75" s="42" t="n">
        <f aca="false">ROUND(SUMIF(B:B,B75,AT:AT)/SUMIF(B:B,B75,AS:AS),4)</f>
        <v>0.3434</v>
      </c>
      <c r="AY75" s="42" t="n">
        <f aca="false">IF(SUMIF(B:B,B75,AS:AS)&lt;=0,0,AX75)</f>
        <v>0.3434</v>
      </c>
      <c r="AZ75" s="15" t="n">
        <f aca="false">ROUND(SUMIF(B:B,B75,AV:AV)/SUMIF(B:B,B75,AS:AS),2)</f>
        <v>0.33</v>
      </c>
      <c r="BA75" s="0" t="n">
        <f aca="false">ROUND(SUMIF(B:B,B75,AW:AW)/SUMIF(B:B,B75,AS:AS),0)/100</f>
        <v>0.11</v>
      </c>
      <c r="BB75" s="0" t="n">
        <f aca="false">IF(B75&lt;207,IF(NOT(B75=B74),IF(N75&gt;25,(J75-I75)/100,0),IF(BB74&gt;0,IF(N75&gt;25,(J75-I75)/100,0),0)),0)</f>
        <v>0</v>
      </c>
      <c r="BC75" s="0" t="n">
        <f aca="false">SUMIF(B:B,B75,BB:BB)</f>
        <v>0</v>
      </c>
    </row>
    <row r="76" customFormat="false" ht="12.8" hidden="false" customHeight="false" outlineLevel="0" collapsed="false">
      <c r="A76" s="14" t="n">
        <v>2001</v>
      </c>
      <c r="B76" s="15" t="n">
        <v>205</v>
      </c>
      <c r="C76" s="15" t="n">
        <v>54</v>
      </c>
      <c r="D76" s="16" t="n">
        <v>2040</v>
      </c>
      <c r="E76" s="16" t="s">
        <v>125</v>
      </c>
      <c r="F76" s="16" t="s">
        <v>700</v>
      </c>
      <c r="G76" s="16" t="n">
        <v>6</v>
      </c>
      <c r="H76" s="16" t="s">
        <v>715</v>
      </c>
      <c r="I76" s="16" t="n">
        <v>100</v>
      </c>
      <c r="J76" s="16" t="n">
        <v>120</v>
      </c>
      <c r="K76" s="17" t="n">
        <v>0.3</v>
      </c>
      <c r="L76" s="18" t="n">
        <v>0.1</v>
      </c>
      <c r="M76" s="18" t="n">
        <v>2</v>
      </c>
      <c r="N76" s="19" t="n">
        <v>3</v>
      </c>
      <c r="O76" s="16" t="n">
        <v>2</v>
      </c>
      <c r="P76" s="16" t="n">
        <v>6</v>
      </c>
      <c r="Q76" s="20" t="n">
        <f aca="false">R76-N76</f>
        <v>5</v>
      </c>
      <c r="R76" s="21" t="n">
        <v>8</v>
      </c>
      <c r="S76" s="16" t="n">
        <v>6</v>
      </c>
      <c r="T76" s="16" t="n">
        <v>25</v>
      </c>
      <c r="U76" s="16" t="n">
        <v>150</v>
      </c>
      <c r="V76" s="16" t="n">
        <v>130</v>
      </c>
      <c r="W76" s="16" t="n">
        <v>180</v>
      </c>
      <c r="X76" s="22" t="n">
        <v>4.5</v>
      </c>
      <c r="Y76" s="18" t="n">
        <v>4</v>
      </c>
      <c r="Z76" s="18" t="n">
        <v>5.2</v>
      </c>
      <c r="AA76" s="23" t="n">
        <v>0</v>
      </c>
      <c r="AB76" s="15" t="n">
        <v>1.671</v>
      </c>
      <c r="AC76" s="15" t="n">
        <v>410</v>
      </c>
      <c r="AD76" s="16" t="n">
        <v>0</v>
      </c>
      <c r="AE76" s="16" t="s">
        <v>726</v>
      </c>
      <c r="AF76" s="15" t="n">
        <f aca="false">VLOOKUP($AE76,STARING_REEKSEN!$A:$J,3,0)</f>
        <v>0.01</v>
      </c>
      <c r="AG76" s="15" t="n">
        <f aca="false">VLOOKUP($AE76,STARING_REEKSEN!$A:$J,4,0)</f>
        <v>0.366</v>
      </c>
      <c r="AH76" s="15" t="n">
        <f aca="false">VLOOKUP($AE76,STARING_REEKSEN!$A:$J,5,0)*100</f>
        <v>1.6</v>
      </c>
      <c r="AI76" s="15" t="n">
        <f aca="false">VLOOKUP($AE76,STARING_REEKSEN!$A:$J,6,0)</f>
        <v>2.163</v>
      </c>
      <c r="AJ76" s="15" t="n">
        <f aca="false">VLOOKUP($AE76,STARING_REEKSEN!$A:$J,7,0)/100</f>
        <v>0.2232</v>
      </c>
      <c r="AK76" s="24" t="n">
        <f aca="false">VLOOKUP($AE76,STARING_REEKSEN!$A:$J,8,0)</f>
        <v>2.868</v>
      </c>
      <c r="AL76" s="15" t="n">
        <f aca="false">1-(1/AI76)</f>
        <v>0.537679149329635</v>
      </c>
      <c r="AM76" s="0" t="n">
        <f aca="false">(I76)/100</f>
        <v>1</v>
      </c>
      <c r="AN76" s="25" t="n">
        <f aca="false">1+POWER(AH76*AM76,AI76)</f>
        <v>3.76383124679091</v>
      </c>
      <c r="AO76" s="25" t="n">
        <f aca="false">POWER(AH76*AM76,AI76-1)</f>
        <v>1.72739452924432</v>
      </c>
      <c r="AP76" s="25" t="n">
        <f aca="false">POWER(POWER(AN76,AL76)-AO76,2)</f>
        <v>0.097353013238738</v>
      </c>
      <c r="AQ76" s="25" t="n">
        <f aca="false">POWER(AN76,AL76*(AK76+2))</f>
        <v>32.1119780375364</v>
      </c>
      <c r="AR76" s="26" t="n">
        <f aca="false">AJ76</f>
        <v>0.2232</v>
      </c>
      <c r="AS76" s="15" t="n">
        <f aca="false">(J76-I76)/100</f>
        <v>0.2</v>
      </c>
      <c r="AT76" s="15" t="n">
        <f aca="false">AR76*AS76</f>
        <v>0.04464</v>
      </c>
      <c r="AU76" s="15" t="n">
        <f aca="false">AF76+(AG76-AF76)/POWER(AN76,AL76)</f>
        <v>0.184560377382724</v>
      </c>
      <c r="AV76" s="15" t="n">
        <f aca="false">AU76*AS76</f>
        <v>0.0369120754765448</v>
      </c>
      <c r="AW76" s="15" t="n">
        <f aca="false">K76*AS76</f>
        <v>0.06</v>
      </c>
      <c r="AX76" s="42" t="n">
        <f aca="false">ROUND(SUMIF(B:B,B76,AT:AT)/SUMIF(B:B,B76,AS:AS),4)</f>
        <v>0.3434</v>
      </c>
      <c r="AY76" s="42" t="n">
        <f aca="false">IF(SUMIF(B:B,B76,AS:AS)&lt;=0,0,AX76)</f>
        <v>0.3434</v>
      </c>
      <c r="AZ76" s="15" t="n">
        <f aca="false">ROUND(SUMIF(B:B,B76,AV:AV)/SUMIF(B:B,B76,AS:AS),2)</f>
        <v>0.33</v>
      </c>
      <c r="BA76" s="0" t="n">
        <f aca="false">ROUND(SUMIF(B:B,B76,AW:AW)/SUMIF(B:B,B76,AS:AS),0)/100</f>
        <v>0.11</v>
      </c>
      <c r="BB76" s="0" t="n">
        <f aca="false">IF(B76&lt;207,IF(NOT(B76=B75),IF(N76&gt;25,(J76-I76)/100,0),IF(BB75&gt;0,IF(N76&gt;25,(J76-I76)/100,0),0)),0)</f>
        <v>0</v>
      </c>
      <c r="BC76" s="0" t="n">
        <f aca="false">SUMIF(B:B,B76,BB:BB)</f>
        <v>0</v>
      </c>
    </row>
    <row r="77" customFormat="false" ht="12.8" hidden="false" customHeight="false" outlineLevel="0" collapsed="false">
      <c r="A77" s="43" t="n">
        <v>2001</v>
      </c>
      <c r="B77" s="15" t="n">
        <v>206</v>
      </c>
      <c r="C77" s="15" t="n">
        <v>90</v>
      </c>
      <c r="D77" s="16" t="n">
        <v>2050</v>
      </c>
      <c r="E77" s="16" t="s">
        <v>746</v>
      </c>
      <c r="F77" s="16" t="s">
        <v>700</v>
      </c>
      <c r="G77" s="16" t="n">
        <v>1</v>
      </c>
      <c r="H77" s="16" t="s">
        <v>722</v>
      </c>
      <c r="I77" s="16" t="n">
        <v>0</v>
      </c>
      <c r="J77" s="16" t="n">
        <v>20</v>
      </c>
      <c r="K77" s="17" t="n">
        <v>10</v>
      </c>
      <c r="L77" s="18" t="n">
        <v>2</v>
      </c>
      <c r="M77" s="18" t="n">
        <v>15</v>
      </c>
      <c r="N77" s="19" t="n">
        <v>4</v>
      </c>
      <c r="O77" s="16" t="n">
        <v>2</v>
      </c>
      <c r="P77" s="16" t="n">
        <v>8</v>
      </c>
      <c r="Q77" s="20" t="n">
        <f aca="false">R77-N77</f>
        <v>11</v>
      </c>
      <c r="R77" s="21" t="n">
        <v>15</v>
      </c>
      <c r="S77" s="16" t="n">
        <v>8</v>
      </c>
      <c r="T77" s="16" t="n">
        <v>20</v>
      </c>
      <c r="U77" s="16" t="n">
        <v>160</v>
      </c>
      <c r="V77" s="16" t="n">
        <v>140</v>
      </c>
      <c r="W77" s="16" t="n">
        <v>180</v>
      </c>
      <c r="X77" s="22" t="n">
        <v>4.8</v>
      </c>
      <c r="Y77" s="18" t="n">
        <v>4.2</v>
      </c>
      <c r="Z77" s="18" t="n">
        <v>5.5</v>
      </c>
      <c r="AA77" s="23" t="n">
        <v>0</v>
      </c>
      <c r="AB77" s="15" t="n">
        <v>1.229</v>
      </c>
      <c r="AC77" s="15" t="n">
        <v>692</v>
      </c>
      <c r="AD77" s="16" t="n">
        <v>1</v>
      </c>
      <c r="AE77" s="16" t="s">
        <v>723</v>
      </c>
      <c r="AF77" s="15" t="n">
        <f aca="false">VLOOKUP($AE77,STARING_REEKSEN!$A:$J,3,0)</f>
        <v>0.02</v>
      </c>
      <c r="AG77" s="15" t="n">
        <f aca="false">VLOOKUP($AE77,STARING_REEKSEN!$A:$J,4,0)</f>
        <v>0.434</v>
      </c>
      <c r="AH77" s="15" t="n">
        <f aca="false">VLOOKUP($AE77,STARING_REEKSEN!$A:$J,5,0)*100</f>
        <v>2.16</v>
      </c>
      <c r="AI77" s="15" t="n">
        <f aca="false">VLOOKUP($AE77,STARING_REEKSEN!$A:$J,6,0)</f>
        <v>1.349</v>
      </c>
      <c r="AJ77" s="15" t="n">
        <f aca="false">VLOOKUP($AE77,STARING_REEKSEN!$A:$J,7,0)/100</f>
        <v>0.8324</v>
      </c>
      <c r="AK77" s="24" t="n">
        <f aca="false">VLOOKUP($AE77,STARING_REEKSEN!$A:$J,8,0)</f>
        <v>7.202</v>
      </c>
      <c r="AL77" s="15" t="n">
        <f aca="false">1-(1/AI77)</f>
        <v>0.258710155670867</v>
      </c>
      <c r="AM77" s="0" t="n">
        <f aca="false">(I77)/100</f>
        <v>0</v>
      </c>
      <c r="AN77" s="25" t="n">
        <f aca="false">1+POWER(AH77*AM77,AI77)</f>
        <v>1</v>
      </c>
      <c r="AO77" s="25" t="n">
        <f aca="false">POWER(AH77*AM77,AI77-1)</f>
        <v>0</v>
      </c>
      <c r="AP77" s="25" t="n">
        <f aca="false">POWER(POWER(AN77,AL77)-AO77,2)</f>
        <v>1</v>
      </c>
      <c r="AQ77" s="25" t="n">
        <f aca="false">POWER(AN77,AL77*(AK77+2))</f>
        <v>1</v>
      </c>
      <c r="AR77" s="26" t="n">
        <f aca="false">AJ77</f>
        <v>0.8324</v>
      </c>
      <c r="AS77" s="15" t="n">
        <f aca="false">(J77-I77)/100</f>
        <v>0.2</v>
      </c>
      <c r="AT77" s="15" t="n">
        <f aca="false">AR77*AS77</f>
        <v>0.16648</v>
      </c>
      <c r="AU77" s="15" t="n">
        <f aca="false">AF77+(AG77-AF77)/POWER(AN77,AL77)</f>
        <v>0.434</v>
      </c>
      <c r="AV77" s="15" t="n">
        <f aca="false">AU77*AS77</f>
        <v>0.0868</v>
      </c>
      <c r="AW77" s="15" t="n">
        <f aca="false">K77*AS77</f>
        <v>2</v>
      </c>
      <c r="AX77" s="42" t="n">
        <f aca="false">ROUND(SUMIF(B:B,B77,AT:AT)/SUMIF(B:B,B77,AS:AS),4)</f>
        <v>0.3609</v>
      </c>
      <c r="AY77" s="42" t="n">
        <f aca="false">IF(SUMIF(B:B,B77,AS:AS)&lt;=0,0,AX77)</f>
        <v>0.3609</v>
      </c>
      <c r="AZ77" s="15" t="n">
        <f aca="false">ROUND(SUMIF(B:B,B77,AV:AV)/SUMIF(B:B,B77,AS:AS),2)</f>
        <v>0.35</v>
      </c>
      <c r="BA77" s="0" t="n">
        <f aca="false">ROUND(SUMIF(B:B,B77,AW:AW)/SUMIF(B:B,B77,AS:AS),0)/100</f>
        <v>0.11</v>
      </c>
      <c r="BB77" s="0" t="n">
        <f aca="false">IF(B77&lt;207,IF(NOT(B77=B76),IF(N77&gt;25,(J77-I77)/100,0),IF(BB76&gt;0,IF(N77&gt;25,(J77-I77)/100,0),0)),0)</f>
        <v>0</v>
      </c>
      <c r="BC77" s="0" t="n">
        <f aca="false">SUMIF(B:B,B77,BB:BB)</f>
        <v>0</v>
      </c>
    </row>
    <row r="78" customFormat="false" ht="12.8" hidden="false" customHeight="false" outlineLevel="0" collapsed="false">
      <c r="A78" s="43" t="n">
        <v>2001</v>
      </c>
      <c r="B78" s="15" t="n">
        <v>206</v>
      </c>
      <c r="C78" s="15" t="n">
        <v>90</v>
      </c>
      <c r="D78" s="16" t="n">
        <v>2050</v>
      </c>
      <c r="E78" s="16" t="s">
        <v>746</v>
      </c>
      <c r="F78" s="16" t="s">
        <v>700</v>
      </c>
      <c r="G78" s="16" t="n">
        <v>2</v>
      </c>
      <c r="H78" s="16" t="s">
        <v>719</v>
      </c>
      <c r="I78" s="16" t="n">
        <v>20</v>
      </c>
      <c r="J78" s="16" t="n">
        <v>35</v>
      </c>
      <c r="K78" s="17" t="n">
        <v>60</v>
      </c>
      <c r="L78" s="18" t="n">
        <v>30</v>
      </c>
      <c r="M78" s="18" t="n">
        <v>90</v>
      </c>
      <c r="N78" s="19" t="n">
        <v>4</v>
      </c>
      <c r="O78" s="16" t="n">
        <v>2</v>
      </c>
      <c r="P78" s="16" t="n">
        <v>8</v>
      </c>
      <c r="Q78" s="20" t="n">
        <f aca="false">R78-N78</f>
        <v>11</v>
      </c>
      <c r="R78" s="21" t="n">
        <v>15</v>
      </c>
      <c r="S78" s="16" t="n">
        <v>8</v>
      </c>
      <c r="T78" s="16" t="n">
        <v>30</v>
      </c>
      <c r="U78" s="16" t="n">
        <v>160</v>
      </c>
      <c r="V78" s="16" t="n">
        <v>130</v>
      </c>
      <c r="W78" s="16" t="n">
        <v>180</v>
      </c>
      <c r="X78" s="22" t="n">
        <v>4.8</v>
      </c>
      <c r="Y78" s="18" t="n">
        <v>4</v>
      </c>
      <c r="Z78" s="18" t="n">
        <v>5.2</v>
      </c>
      <c r="AA78" s="23" t="n">
        <v>0</v>
      </c>
      <c r="AB78" s="15" t="n">
        <v>0.251</v>
      </c>
      <c r="AC78" s="15" t="n">
        <v>110</v>
      </c>
      <c r="AD78" s="16" t="n">
        <v>0</v>
      </c>
      <c r="AE78" s="16" t="s">
        <v>708</v>
      </c>
      <c r="AF78" s="15" t="n">
        <f aca="false">VLOOKUP($AE78,STARING_REEKSEN!$A:$J,3,0)</f>
        <v>0.01</v>
      </c>
      <c r="AG78" s="15" t="n">
        <f aca="false">VLOOKUP($AE78,STARING_REEKSEN!$A:$J,4,0)</f>
        <v>0.58</v>
      </c>
      <c r="AH78" s="15" t="n">
        <f aca="false">VLOOKUP($AE78,STARING_REEKSEN!$A:$J,5,0)*100</f>
        <v>1.27</v>
      </c>
      <c r="AI78" s="15" t="n">
        <f aca="false">VLOOKUP($AE78,STARING_REEKSEN!$A:$J,6,0)</f>
        <v>1.316</v>
      </c>
      <c r="AJ78" s="15" t="n">
        <f aca="false">VLOOKUP($AE78,STARING_REEKSEN!$A:$J,7,0)/100</f>
        <v>0.3595</v>
      </c>
      <c r="AK78" s="24" t="n">
        <f aca="false">VLOOKUP($AE78,STARING_REEKSEN!$A:$J,8,0)</f>
        <v>-0.786</v>
      </c>
      <c r="AL78" s="15" t="n">
        <f aca="false">1-(1/AI78)</f>
        <v>0.240121580547112</v>
      </c>
      <c r="AM78" s="0" t="n">
        <f aca="false">(I78)/100</f>
        <v>0.2</v>
      </c>
      <c r="AN78" s="25" t="n">
        <f aca="false">1+POWER(AH78*AM78,AI78)</f>
        <v>1.16472562767562</v>
      </c>
      <c r="AO78" s="25" t="n">
        <f aca="false">POWER(AH78*AM78,AI78-1)</f>
        <v>0.648526093211106</v>
      </c>
      <c r="AP78" s="25" t="n">
        <f aca="false">POWER(POWER(AN78,AL78)-AO78,2)</f>
        <v>0.151140220207928</v>
      </c>
      <c r="AQ78" s="25" t="n">
        <f aca="false">POWER(AN78,AL78*(AK78+2))</f>
        <v>1.04545342990791</v>
      </c>
      <c r="AR78" s="26" t="n">
        <f aca="false">AJ78</f>
        <v>0.3595</v>
      </c>
      <c r="AS78" s="15" t="n">
        <f aca="false">(J78-I78)/100</f>
        <v>0.15</v>
      </c>
      <c r="AT78" s="15" t="n">
        <f aca="false">AR78*AS78</f>
        <v>0.053925</v>
      </c>
      <c r="AU78" s="15" t="n">
        <f aca="false">AF78+(AG78-AF78)/POWER(AN78,AL78)</f>
        <v>0.559506877879272</v>
      </c>
      <c r="AV78" s="15" t="n">
        <f aca="false">AU78*AS78</f>
        <v>0.0839260316818907</v>
      </c>
      <c r="AW78" s="15" t="n">
        <f aca="false">K78*AS78</f>
        <v>9</v>
      </c>
      <c r="AX78" s="42" t="n">
        <f aca="false">ROUND(SUMIF(B:B,B78,AT:AT)/SUMIF(B:B,B78,AS:AS),4)</f>
        <v>0.3609</v>
      </c>
      <c r="AY78" s="42" t="n">
        <f aca="false">IF(SUMIF(B:B,B78,AS:AS)&lt;=0,0,AX78)</f>
        <v>0.3609</v>
      </c>
      <c r="AZ78" s="15" t="n">
        <f aca="false">ROUND(SUMIF(B:B,B78,AV:AV)/SUMIF(B:B,B78,AS:AS),2)</f>
        <v>0.35</v>
      </c>
      <c r="BA78" s="0" t="n">
        <f aca="false">ROUND(SUMIF(B:B,B78,AW:AW)/SUMIF(B:B,B78,AS:AS),0)/100</f>
        <v>0.11</v>
      </c>
      <c r="BB78" s="0" t="n">
        <f aca="false">IF(B78&lt;207,IF(NOT(B78=B77),IF(N78&gt;25,(J78-I78)/100,0),IF(BB77&gt;0,IF(N78&gt;25,(J78-I78)/100,0),0)),0)</f>
        <v>0</v>
      </c>
      <c r="BC78" s="0" t="n">
        <f aca="false">SUMIF(B:B,B78,BB:BB)</f>
        <v>0</v>
      </c>
    </row>
    <row r="79" customFormat="false" ht="12.8" hidden="false" customHeight="false" outlineLevel="0" collapsed="false">
      <c r="A79" s="43" t="n">
        <v>2001</v>
      </c>
      <c r="B79" s="15" t="n">
        <v>206</v>
      </c>
      <c r="C79" s="15" t="n">
        <v>90</v>
      </c>
      <c r="D79" s="16" t="n">
        <v>2050</v>
      </c>
      <c r="E79" s="16" t="s">
        <v>746</v>
      </c>
      <c r="F79" s="16" t="s">
        <v>700</v>
      </c>
      <c r="G79" s="16" t="n">
        <v>3</v>
      </c>
      <c r="H79" s="16" t="s">
        <v>724</v>
      </c>
      <c r="I79" s="16" t="n">
        <v>35</v>
      </c>
      <c r="J79" s="16" t="n">
        <v>60</v>
      </c>
      <c r="K79" s="17" t="n">
        <v>3</v>
      </c>
      <c r="L79" s="18" t="n">
        <v>1</v>
      </c>
      <c r="M79" s="18" t="n">
        <v>10</v>
      </c>
      <c r="N79" s="19" t="n">
        <v>3</v>
      </c>
      <c r="O79" s="16" t="n">
        <v>2</v>
      </c>
      <c r="P79" s="16" t="n">
        <v>6</v>
      </c>
      <c r="Q79" s="20" t="n">
        <f aca="false">R79-N79</f>
        <v>9</v>
      </c>
      <c r="R79" s="21" t="n">
        <v>12</v>
      </c>
      <c r="S79" s="16" t="n">
        <v>6</v>
      </c>
      <c r="T79" s="16" t="n">
        <v>25</v>
      </c>
      <c r="U79" s="16" t="n">
        <v>150</v>
      </c>
      <c r="V79" s="16" t="n">
        <v>130</v>
      </c>
      <c r="W79" s="16" t="n">
        <v>180</v>
      </c>
      <c r="X79" s="22" t="n">
        <v>4.3</v>
      </c>
      <c r="Y79" s="18" t="n">
        <v>3.7</v>
      </c>
      <c r="Z79" s="18" t="n">
        <v>5.2</v>
      </c>
      <c r="AA79" s="23" t="n">
        <v>0</v>
      </c>
      <c r="AB79" s="15" t="n">
        <v>1.464</v>
      </c>
      <c r="AC79" s="15" t="n">
        <v>410</v>
      </c>
      <c r="AD79" s="16" t="n">
        <v>0</v>
      </c>
      <c r="AE79" s="16" t="s">
        <v>710</v>
      </c>
      <c r="AF79" s="15" t="n">
        <f aca="false">VLOOKUP($AE79,STARING_REEKSEN!$A:$J,3,0)</f>
        <v>0.02</v>
      </c>
      <c r="AG79" s="15" t="n">
        <f aca="false">VLOOKUP($AE79,STARING_REEKSEN!$A:$J,4,0)</f>
        <v>0.387</v>
      </c>
      <c r="AH79" s="15" t="n">
        <f aca="false">VLOOKUP($AE79,STARING_REEKSEN!$A:$J,5,0)*100</f>
        <v>1.61</v>
      </c>
      <c r="AI79" s="15" t="n">
        <f aca="false">VLOOKUP($AE79,STARING_REEKSEN!$A:$J,6,0)</f>
        <v>1.524</v>
      </c>
      <c r="AJ79" s="15" t="n">
        <f aca="false">VLOOKUP($AE79,STARING_REEKSEN!$A:$J,7,0)/100</f>
        <v>0.2276</v>
      </c>
      <c r="AK79" s="24" t="n">
        <f aca="false">VLOOKUP($AE79,STARING_REEKSEN!$A:$J,8,0)</f>
        <v>2.44</v>
      </c>
      <c r="AL79" s="15" t="n">
        <f aca="false">1-(1/AI79)</f>
        <v>0.343832020997375</v>
      </c>
      <c r="AM79" s="0" t="n">
        <f aca="false">(I79)/100</f>
        <v>0.35</v>
      </c>
      <c r="AN79" s="25" t="n">
        <f aca="false">1+POWER(AH79*AM79,AI79)</f>
        <v>1.41721732538659</v>
      </c>
      <c r="AO79" s="25" t="n">
        <f aca="false">POWER(AH79*AM79,AI79-1)</f>
        <v>0.740403416835114</v>
      </c>
      <c r="AP79" s="25" t="n">
        <f aca="false">POWER(POWER(AN79,AL79)-AO79,2)</f>
        <v>0.149747612360739</v>
      </c>
      <c r="AQ79" s="25" t="n">
        <f aca="false">POWER(AN79,AL79*(AK79+2))</f>
        <v>1.70288388399905</v>
      </c>
      <c r="AR79" s="26" t="n">
        <f aca="false">AJ79</f>
        <v>0.2276</v>
      </c>
      <c r="AS79" s="15" t="n">
        <f aca="false">(J79-I79)/100</f>
        <v>0.25</v>
      </c>
      <c r="AT79" s="15" t="n">
        <f aca="false">AR79*AS79</f>
        <v>0.0569</v>
      </c>
      <c r="AU79" s="15" t="n">
        <f aca="false">AF79+(AG79-AF79)/POWER(AN79,AL79)</f>
        <v>0.345534755541206</v>
      </c>
      <c r="AV79" s="15" t="n">
        <f aca="false">AU79*AS79</f>
        <v>0.0863836888853015</v>
      </c>
      <c r="AW79" s="15" t="n">
        <f aca="false">K79*AS79</f>
        <v>0.75</v>
      </c>
      <c r="AX79" s="42" t="n">
        <f aca="false">ROUND(SUMIF(B:B,B79,AT:AT)/SUMIF(B:B,B79,AS:AS),4)</f>
        <v>0.3609</v>
      </c>
      <c r="AY79" s="42" t="n">
        <f aca="false">IF(SUMIF(B:B,B79,AS:AS)&lt;=0,0,AX79)</f>
        <v>0.3609</v>
      </c>
      <c r="AZ79" s="15" t="n">
        <f aca="false">ROUND(SUMIF(B:B,B79,AV:AV)/SUMIF(B:B,B79,AS:AS),2)</f>
        <v>0.35</v>
      </c>
      <c r="BA79" s="0" t="n">
        <f aca="false">ROUND(SUMIF(B:B,B79,AW:AW)/SUMIF(B:B,B79,AS:AS),0)/100</f>
        <v>0.11</v>
      </c>
      <c r="BB79" s="0" t="n">
        <f aca="false">IF(B79&lt;207,IF(NOT(B79=B78),IF(N79&gt;25,(J79-I79)/100,0),IF(BB78&gt;0,IF(N79&gt;25,(J79-I79)/100,0),0)),0)</f>
        <v>0</v>
      </c>
      <c r="BC79" s="0" t="n">
        <f aca="false">SUMIF(B:B,B79,BB:BB)</f>
        <v>0</v>
      </c>
    </row>
    <row r="80" customFormat="false" ht="12.8" hidden="false" customHeight="false" outlineLevel="0" collapsed="false">
      <c r="A80" s="43" t="n">
        <v>2001</v>
      </c>
      <c r="B80" s="15" t="n">
        <v>206</v>
      </c>
      <c r="C80" s="15" t="n">
        <v>90</v>
      </c>
      <c r="D80" s="16" t="n">
        <v>2050</v>
      </c>
      <c r="E80" s="16" t="s">
        <v>746</v>
      </c>
      <c r="F80" s="16" t="s">
        <v>700</v>
      </c>
      <c r="G80" s="16" t="n">
        <v>4</v>
      </c>
      <c r="H80" s="16" t="s">
        <v>725</v>
      </c>
      <c r="I80" s="16" t="n">
        <v>60</v>
      </c>
      <c r="J80" s="16" t="n">
        <v>80</v>
      </c>
      <c r="K80" s="17" t="n">
        <v>4.5</v>
      </c>
      <c r="L80" s="18" t="n">
        <v>1</v>
      </c>
      <c r="M80" s="18" t="n">
        <v>10</v>
      </c>
      <c r="N80" s="19" t="n">
        <v>3</v>
      </c>
      <c r="O80" s="16" t="n">
        <v>2</v>
      </c>
      <c r="P80" s="16" t="n">
        <v>6</v>
      </c>
      <c r="Q80" s="20" t="n">
        <f aca="false">R80-N80</f>
        <v>9</v>
      </c>
      <c r="R80" s="21" t="n">
        <v>12</v>
      </c>
      <c r="S80" s="16" t="n">
        <v>6</v>
      </c>
      <c r="T80" s="16" t="n">
        <v>25</v>
      </c>
      <c r="U80" s="16" t="n">
        <v>150</v>
      </c>
      <c r="V80" s="16" t="n">
        <v>130</v>
      </c>
      <c r="W80" s="16" t="n">
        <v>180</v>
      </c>
      <c r="X80" s="22" t="n">
        <v>4.3</v>
      </c>
      <c r="Y80" s="18" t="n">
        <v>3.7</v>
      </c>
      <c r="Z80" s="18" t="n">
        <v>5.2</v>
      </c>
      <c r="AA80" s="23" t="n">
        <v>0</v>
      </c>
      <c r="AB80" s="15" t="n">
        <v>1.474</v>
      </c>
      <c r="AC80" s="15" t="n">
        <v>410</v>
      </c>
      <c r="AD80" s="16" t="n">
        <v>0</v>
      </c>
      <c r="AE80" s="16" t="s">
        <v>710</v>
      </c>
      <c r="AF80" s="15" t="n">
        <f aca="false">VLOOKUP($AE80,STARING_REEKSEN!$A:$J,3,0)</f>
        <v>0.02</v>
      </c>
      <c r="AG80" s="15" t="n">
        <f aca="false">VLOOKUP($AE80,STARING_REEKSEN!$A:$J,4,0)</f>
        <v>0.387</v>
      </c>
      <c r="AH80" s="15" t="n">
        <f aca="false">VLOOKUP($AE80,STARING_REEKSEN!$A:$J,5,0)*100</f>
        <v>1.61</v>
      </c>
      <c r="AI80" s="15" t="n">
        <f aca="false">VLOOKUP($AE80,STARING_REEKSEN!$A:$J,6,0)</f>
        <v>1.524</v>
      </c>
      <c r="AJ80" s="15" t="n">
        <f aca="false">VLOOKUP($AE80,STARING_REEKSEN!$A:$J,7,0)/100</f>
        <v>0.2276</v>
      </c>
      <c r="AK80" s="24" t="n">
        <f aca="false">VLOOKUP($AE80,STARING_REEKSEN!$A:$J,8,0)</f>
        <v>2.44</v>
      </c>
      <c r="AL80" s="15" t="n">
        <f aca="false">1-(1/AI80)</f>
        <v>0.343832020997375</v>
      </c>
      <c r="AM80" s="0" t="n">
        <f aca="false">(I80)/100</f>
        <v>0.6</v>
      </c>
      <c r="AN80" s="25" t="n">
        <f aca="false">1+POWER(AH80*AM80,AI80)</f>
        <v>1.94864809875846</v>
      </c>
      <c r="AO80" s="25" t="n">
        <f aca="false">POWER(AH80*AM80,AI80-1)</f>
        <v>0.982037369315173</v>
      </c>
      <c r="AP80" s="25" t="n">
        <f aca="false">POWER(POWER(AN80,AL80)-AO80,2)</f>
        <v>0.0760578657123167</v>
      </c>
      <c r="AQ80" s="25" t="n">
        <f aca="false">POWER(AN80,AL80*(AK80+2))</f>
        <v>2.76892468162042</v>
      </c>
      <c r="AR80" s="26" t="n">
        <f aca="false">AJ80</f>
        <v>0.2276</v>
      </c>
      <c r="AS80" s="15" t="n">
        <f aca="false">(J80-I80)/100</f>
        <v>0.2</v>
      </c>
      <c r="AT80" s="15" t="n">
        <f aca="false">AR80*AS80</f>
        <v>0.04552</v>
      </c>
      <c r="AU80" s="15" t="n">
        <f aca="false">AF80+(AG80-AF80)/POWER(AN80,AL80)</f>
        <v>0.31177389807232</v>
      </c>
      <c r="AV80" s="15" t="n">
        <f aca="false">AU80*AS80</f>
        <v>0.0623547796144639</v>
      </c>
      <c r="AW80" s="15" t="n">
        <f aca="false">K80*AS80</f>
        <v>0.9</v>
      </c>
      <c r="AX80" s="42" t="n">
        <f aca="false">ROUND(SUMIF(B:B,B80,AT:AT)/SUMIF(B:B,B80,AS:AS),4)</f>
        <v>0.3609</v>
      </c>
      <c r="AY80" s="42" t="n">
        <f aca="false">IF(SUMIF(B:B,B80,AS:AS)&lt;=0,0,AX80)</f>
        <v>0.3609</v>
      </c>
      <c r="AZ80" s="15" t="n">
        <f aca="false">ROUND(SUMIF(B:B,B80,AV:AV)/SUMIF(B:B,B80,AS:AS),2)</f>
        <v>0.35</v>
      </c>
      <c r="BA80" s="0" t="n">
        <f aca="false">ROUND(SUMIF(B:B,B80,AW:AW)/SUMIF(B:B,B80,AS:AS),0)/100</f>
        <v>0.11</v>
      </c>
      <c r="BB80" s="0" t="n">
        <f aca="false">IF(B80&lt;207,IF(NOT(B80=B79),IF(N80&gt;25,(J80-I80)/100,0),IF(BB79&gt;0,IF(N80&gt;25,(J80-I80)/100,0),0)),0)</f>
        <v>0</v>
      </c>
      <c r="BC80" s="0" t="n">
        <f aca="false">SUMIF(B:B,B80,BB:BB)</f>
        <v>0</v>
      </c>
    </row>
    <row r="81" customFormat="false" ht="12.8" hidden="false" customHeight="false" outlineLevel="0" collapsed="false">
      <c r="A81" s="43" t="n">
        <v>2001</v>
      </c>
      <c r="B81" s="15" t="n">
        <v>206</v>
      </c>
      <c r="C81" s="15" t="n">
        <v>90</v>
      </c>
      <c r="D81" s="16" t="n">
        <v>2050</v>
      </c>
      <c r="E81" s="16" t="s">
        <v>746</v>
      </c>
      <c r="F81" s="16" t="s">
        <v>700</v>
      </c>
      <c r="G81" s="16" t="n">
        <v>5</v>
      </c>
      <c r="H81" s="16" t="s">
        <v>742</v>
      </c>
      <c r="I81" s="16" t="n">
        <v>80</v>
      </c>
      <c r="J81" s="16" t="n">
        <v>100</v>
      </c>
      <c r="K81" s="17" t="n">
        <v>2</v>
      </c>
      <c r="L81" s="18" t="n">
        <v>0.5</v>
      </c>
      <c r="M81" s="18" t="n">
        <v>5</v>
      </c>
      <c r="N81" s="19" t="n">
        <v>3</v>
      </c>
      <c r="O81" s="16" t="n">
        <v>2</v>
      </c>
      <c r="P81" s="16" t="n">
        <v>6</v>
      </c>
      <c r="Q81" s="20" t="n">
        <f aca="false">R81-N81</f>
        <v>5</v>
      </c>
      <c r="R81" s="21" t="n">
        <v>8</v>
      </c>
      <c r="S81" s="16" t="n">
        <v>6</v>
      </c>
      <c r="T81" s="16" t="n">
        <v>25</v>
      </c>
      <c r="U81" s="16" t="n">
        <v>150</v>
      </c>
      <c r="V81" s="16" t="n">
        <v>130</v>
      </c>
      <c r="W81" s="16" t="n">
        <v>180</v>
      </c>
      <c r="X81" s="22" t="n">
        <v>4.3</v>
      </c>
      <c r="Y81" s="18" t="n">
        <v>3.7</v>
      </c>
      <c r="Z81" s="18" t="n">
        <v>5.2</v>
      </c>
      <c r="AA81" s="23" t="n">
        <v>0</v>
      </c>
      <c r="AB81" s="15" t="n">
        <v>1.588</v>
      </c>
      <c r="AC81" s="15" t="n">
        <v>410</v>
      </c>
      <c r="AD81" s="16" t="n">
        <v>0</v>
      </c>
      <c r="AE81" s="16" t="s">
        <v>726</v>
      </c>
      <c r="AF81" s="15" t="n">
        <f aca="false">VLOOKUP($AE81,STARING_REEKSEN!$A:$J,3,0)</f>
        <v>0.01</v>
      </c>
      <c r="AG81" s="15" t="n">
        <f aca="false">VLOOKUP($AE81,STARING_REEKSEN!$A:$J,4,0)</f>
        <v>0.366</v>
      </c>
      <c r="AH81" s="15" t="n">
        <f aca="false">VLOOKUP($AE81,STARING_REEKSEN!$A:$J,5,0)*100</f>
        <v>1.6</v>
      </c>
      <c r="AI81" s="15" t="n">
        <f aca="false">VLOOKUP($AE81,STARING_REEKSEN!$A:$J,6,0)</f>
        <v>2.163</v>
      </c>
      <c r="AJ81" s="15" t="n">
        <f aca="false">VLOOKUP($AE81,STARING_REEKSEN!$A:$J,7,0)/100</f>
        <v>0.2232</v>
      </c>
      <c r="AK81" s="24" t="n">
        <f aca="false">VLOOKUP($AE81,STARING_REEKSEN!$A:$J,8,0)</f>
        <v>2.868</v>
      </c>
      <c r="AL81" s="15" t="n">
        <f aca="false">1-(1/AI81)</f>
        <v>0.537679149329635</v>
      </c>
      <c r="AM81" s="0" t="n">
        <f aca="false">(I81)/100</f>
        <v>0.8</v>
      </c>
      <c r="AN81" s="25" t="n">
        <f aca="false">1+POWER(AH81*AM81,AI81)</f>
        <v>2.70567060234531</v>
      </c>
      <c r="AO81" s="25" t="n">
        <f aca="false">POWER(AH81*AM81,AI81-1)</f>
        <v>1.33255515808228</v>
      </c>
      <c r="AP81" s="25" t="n">
        <f aca="false">POWER(POWER(AN81,AL81)-AO81,2)</f>
        <v>0.140773880692702</v>
      </c>
      <c r="AQ81" s="25" t="n">
        <f aca="false">POWER(AN81,AL81*(AK81+2))</f>
        <v>13.5346159251555</v>
      </c>
      <c r="AR81" s="26" t="n">
        <f aca="false">AJ81</f>
        <v>0.2232</v>
      </c>
      <c r="AS81" s="15" t="n">
        <f aca="false">(J81-I81)/100</f>
        <v>0.2</v>
      </c>
      <c r="AT81" s="15" t="n">
        <f aca="false">AR81*AS81</f>
        <v>0.04464</v>
      </c>
      <c r="AU81" s="15" t="n">
        <f aca="false">AF81+(AG81-AF81)/POWER(AN81,AL81)</f>
        <v>0.218460984802875</v>
      </c>
      <c r="AV81" s="15" t="n">
        <f aca="false">AU81*AS81</f>
        <v>0.0436921969605751</v>
      </c>
      <c r="AW81" s="15" t="n">
        <f aca="false">K81*AS81</f>
        <v>0.4</v>
      </c>
      <c r="AX81" s="42" t="n">
        <f aca="false">ROUND(SUMIF(B:B,B81,AT:AT)/SUMIF(B:B,B81,AS:AS),4)</f>
        <v>0.3609</v>
      </c>
      <c r="AY81" s="42" t="n">
        <f aca="false">IF(SUMIF(B:B,B81,AS:AS)&lt;=0,0,AX81)</f>
        <v>0.3609</v>
      </c>
      <c r="AZ81" s="15" t="n">
        <f aca="false">ROUND(SUMIF(B:B,B81,AV:AV)/SUMIF(B:B,B81,AS:AS),2)</f>
        <v>0.35</v>
      </c>
      <c r="BA81" s="0" t="n">
        <f aca="false">ROUND(SUMIF(B:B,B81,AW:AW)/SUMIF(B:B,B81,AS:AS),0)/100</f>
        <v>0.11</v>
      </c>
      <c r="BB81" s="0" t="n">
        <f aca="false">IF(B81&lt;207,IF(NOT(B81=B80),IF(N81&gt;25,(J81-I81)/100,0),IF(BB80&gt;0,IF(N81&gt;25,(J81-I81)/100,0),0)),0)</f>
        <v>0</v>
      </c>
      <c r="BC81" s="0" t="n">
        <f aca="false">SUMIF(B:B,B81,BB:BB)</f>
        <v>0</v>
      </c>
    </row>
    <row r="82" customFormat="false" ht="12.8" hidden="false" customHeight="false" outlineLevel="0" collapsed="false">
      <c r="A82" s="43" t="n">
        <v>2001</v>
      </c>
      <c r="B82" s="15" t="n">
        <v>206</v>
      </c>
      <c r="C82" s="15" t="n">
        <v>90</v>
      </c>
      <c r="D82" s="16" t="n">
        <v>2050</v>
      </c>
      <c r="E82" s="16" t="s">
        <v>746</v>
      </c>
      <c r="F82" s="16" t="s">
        <v>700</v>
      </c>
      <c r="G82" s="16" t="n">
        <v>6</v>
      </c>
      <c r="H82" s="16" t="s">
        <v>715</v>
      </c>
      <c r="I82" s="16" t="n">
        <v>100</v>
      </c>
      <c r="J82" s="16" t="n">
        <v>120</v>
      </c>
      <c r="K82" s="17" t="n">
        <v>0.2</v>
      </c>
      <c r="L82" s="18" t="n">
        <v>0.1</v>
      </c>
      <c r="M82" s="18" t="n">
        <v>0.8</v>
      </c>
      <c r="N82" s="19" t="n">
        <v>20</v>
      </c>
      <c r="O82" s="16" t="n">
        <v>12</v>
      </c>
      <c r="P82" s="16" t="n">
        <v>22</v>
      </c>
      <c r="Q82" s="20" t="n">
        <f aca="false">R82-N82</f>
        <v>15</v>
      </c>
      <c r="R82" s="21" t="n">
        <v>35</v>
      </c>
      <c r="S82" s="16" t="n">
        <v>30</v>
      </c>
      <c r="T82" s="16" t="n">
        <v>50</v>
      </c>
      <c r="U82" s="16" t="n">
        <v>170</v>
      </c>
      <c r="V82" s="16" t="n">
        <v>160</v>
      </c>
      <c r="W82" s="16" t="n">
        <v>200</v>
      </c>
      <c r="X82" s="22" t="n">
        <v>4.1</v>
      </c>
      <c r="Y82" s="18" t="n">
        <v>3.6</v>
      </c>
      <c r="Z82" s="18" t="n">
        <v>5.5</v>
      </c>
      <c r="AA82" s="23" t="n">
        <v>0</v>
      </c>
      <c r="AB82" s="15" t="n">
        <v>1.529</v>
      </c>
      <c r="AC82" s="15" t="n">
        <v>510</v>
      </c>
      <c r="AD82" s="16" t="n">
        <v>0</v>
      </c>
      <c r="AE82" s="16" t="s">
        <v>745</v>
      </c>
      <c r="AF82" s="15" t="n">
        <f aca="false">VLOOKUP($AE82,STARING_REEKSEN!$A:$J,3,0)</f>
        <v>0.01</v>
      </c>
      <c r="AG82" s="15" t="n">
        <f aca="false">VLOOKUP($AE82,STARING_REEKSEN!$A:$J,4,0)</f>
        <v>0.333</v>
      </c>
      <c r="AH82" s="15" t="n">
        <f aca="false">VLOOKUP($AE82,STARING_REEKSEN!$A:$J,5,0)*100</f>
        <v>1.6</v>
      </c>
      <c r="AI82" s="15" t="n">
        <f aca="false">VLOOKUP($AE82,STARING_REEKSEN!$A:$J,6,0)</f>
        <v>1.289</v>
      </c>
      <c r="AJ82" s="15" t="n">
        <f aca="false">VLOOKUP($AE82,STARING_REEKSEN!$A:$J,7,0)/100</f>
        <v>0.3283</v>
      </c>
      <c r="AK82" s="24" t="n">
        <f aca="false">VLOOKUP($AE82,STARING_REEKSEN!$A:$J,8,0)</f>
        <v>-1.01</v>
      </c>
      <c r="AL82" s="15" t="n">
        <f aca="false">1-(1/AI82)</f>
        <v>0.224204809930178</v>
      </c>
      <c r="AM82" s="0" t="n">
        <f aca="false">(I82)/100</f>
        <v>1</v>
      </c>
      <c r="AN82" s="25" t="n">
        <f aca="false">1+POWER(AH82*AM82,AI82)</f>
        <v>2.8327813530788</v>
      </c>
      <c r="AO82" s="25" t="n">
        <f aca="false">POWER(AH82*AM82,AI82-1)</f>
        <v>1.14548834567425</v>
      </c>
      <c r="AP82" s="25" t="n">
        <f aca="false">POWER(POWER(AN82,AL82)-AO82,2)</f>
        <v>0.0137987328683178</v>
      </c>
      <c r="AQ82" s="25" t="n">
        <f aca="false">POWER(AN82,AL82*(AK82+2))</f>
        <v>1.26001135413602</v>
      </c>
      <c r="AR82" s="26" t="n">
        <f aca="false">AJ82</f>
        <v>0.3283</v>
      </c>
      <c r="AS82" s="15" t="n">
        <f aca="false">(J82-I82)/100</f>
        <v>0.2</v>
      </c>
      <c r="AT82" s="15" t="n">
        <f aca="false">AR82*AS82</f>
        <v>0.06566</v>
      </c>
      <c r="AU82" s="15" t="n">
        <f aca="false">AF82+(AG82-AF82)/POWER(AN82,AL82)</f>
        <v>0.265749138993284</v>
      </c>
      <c r="AV82" s="15" t="n">
        <f aca="false">AU82*AS82</f>
        <v>0.0531498277986567</v>
      </c>
      <c r="AW82" s="15" t="n">
        <f aca="false">K82*AS82</f>
        <v>0.04</v>
      </c>
      <c r="AX82" s="42" t="n">
        <f aca="false">ROUND(SUMIF(B:B,B82,AT:AT)/SUMIF(B:B,B82,AS:AS),4)</f>
        <v>0.3609</v>
      </c>
      <c r="AY82" s="42" t="n">
        <f aca="false">IF(SUMIF(B:B,B82,AS:AS)&lt;=0,0,AX82)</f>
        <v>0.3609</v>
      </c>
      <c r="AZ82" s="15" t="n">
        <f aca="false">ROUND(SUMIF(B:B,B82,AV:AV)/SUMIF(B:B,B82,AS:AS),2)</f>
        <v>0.35</v>
      </c>
      <c r="BA82" s="0" t="n">
        <f aca="false">ROUND(SUMIF(B:B,B82,AW:AW)/SUMIF(B:B,B82,AS:AS),0)/100</f>
        <v>0.11</v>
      </c>
      <c r="BB82" s="0" t="n">
        <f aca="false">IF(B82&lt;207,IF(NOT(B82=B81),IF(N82&gt;25,(J82-I82)/100,0),IF(BB81&gt;0,IF(N82&gt;25,(J82-I82)/100,0),0)),0)</f>
        <v>0</v>
      </c>
      <c r="BC82" s="0" t="n">
        <f aca="false">SUMIF(B:B,B82,BB:BB)</f>
        <v>0</v>
      </c>
    </row>
    <row r="83" customFormat="false" ht="12.8" hidden="false" customHeight="false" outlineLevel="0" collapsed="false">
      <c r="A83" s="43" t="n">
        <v>3019</v>
      </c>
      <c r="B83" s="15" t="n">
        <v>301</v>
      </c>
      <c r="C83" s="15" t="n">
        <v>82</v>
      </c>
      <c r="D83" s="16" t="n">
        <v>4140</v>
      </c>
      <c r="E83" s="16" t="s">
        <v>131</v>
      </c>
      <c r="F83" s="16" t="s">
        <v>747</v>
      </c>
      <c r="G83" s="16" t="n">
        <v>1</v>
      </c>
      <c r="H83" s="16" t="s">
        <v>728</v>
      </c>
      <c r="I83" s="16" t="n">
        <v>0</v>
      </c>
      <c r="J83" s="16" t="n">
        <v>8</v>
      </c>
      <c r="K83" s="44" t="n">
        <v>4.6</v>
      </c>
      <c r="L83" s="18" t="n">
        <v>2</v>
      </c>
      <c r="M83" s="18" t="n">
        <v>8</v>
      </c>
      <c r="N83" s="19" t="n">
        <v>3</v>
      </c>
      <c r="O83" s="16" t="n">
        <v>1</v>
      </c>
      <c r="P83" s="16" t="n">
        <v>4</v>
      </c>
      <c r="Q83" s="20" t="n">
        <v>6</v>
      </c>
      <c r="R83" s="21" t="n">
        <v>9</v>
      </c>
      <c r="S83" s="16" t="n">
        <v>5</v>
      </c>
      <c r="T83" s="16" t="n">
        <v>15</v>
      </c>
      <c r="U83" s="16" t="n">
        <v>170</v>
      </c>
      <c r="V83" s="16" t="n">
        <v>150</v>
      </c>
      <c r="W83" s="16" t="n">
        <v>200</v>
      </c>
      <c r="X83" s="22" t="n">
        <v>3.4</v>
      </c>
      <c r="Y83" s="18" t="n">
        <v>2.9</v>
      </c>
      <c r="Z83" s="18" t="n">
        <v>4</v>
      </c>
      <c r="AA83" s="23" t="n">
        <v>0</v>
      </c>
      <c r="AB83" s="15" t="n">
        <v>1.40810577614423</v>
      </c>
      <c r="AC83" s="16" t="n">
        <v>410</v>
      </c>
      <c r="AD83" s="16" t="n">
        <v>1</v>
      </c>
      <c r="AE83" s="16" t="s">
        <v>748</v>
      </c>
      <c r="AF83" s="15" t="n">
        <f aca="false">VLOOKUP($AE83,STARING_REEKSEN!$A:$J,3,0)</f>
        <v>0.02</v>
      </c>
      <c r="AG83" s="15" t="n">
        <f aca="false">VLOOKUP($AE83,STARING_REEKSEN!$A:$J,4,0)</f>
        <v>0.427</v>
      </c>
      <c r="AH83" s="15" t="n">
        <f aca="false">VLOOKUP($AE83,STARING_REEKSEN!$A:$J,5,0)*100</f>
        <v>2.17</v>
      </c>
      <c r="AI83" s="15" t="n">
        <f aca="false">VLOOKUP($AE83,STARING_REEKSEN!$A:$J,6,0)</f>
        <v>1.735</v>
      </c>
      <c r="AJ83" s="15" t="n">
        <f aca="false">VLOOKUP($AE83,STARING_REEKSEN!$A:$J,7,0)/100</f>
        <v>0.3123</v>
      </c>
      <c r="AK83" s="24" t="n">
        <f aca="false">VLOOKUP($AE83,STARING_REEKSEN!$A:$J,8,0)</f>
        <v>0.981</v>
      </c>
      <c r="AL83" s="15" t="n">
        <f aca="false">1-(1/AI83)</f>
        <v>0.423631123919308</v>
      </c>
      <c r="AM83" s="0" t="n">
        <f aca="false">(I83)/100</f>
        <v>0</v>
      </c>
      <c r="AN83" s="25" t="n">
        <f aca="false">1+POWER(AH83*AM83,AI83)</f>
        <v>1</v>
      </c>
      <c r="AO83" s="25" t="n">
        <f aca="false">POWER(AH83*AM83,AI83-1)</f>
        <v>0</v>
      </c>
      <c r="AP83" s="25" t="n">
        <f aca="false">POWER(POWER(AN83,AL83)-AO83,2)</f>
        <v>1</v>
      </c>
      <c r="AQ83" s="25" t="n">
        <f aca="false">POWER(AN83,AL83*(AK83+2))</f>
        <v>1</v>
      </c>
      <c r="AR83" s="26" t="n">
        <f aca="false">AJ83</f>
        <v>0.3123</v>
      </c>
      <c r="AS83" s="15" t="n">
        <f aca="false">(J83-I83)/100</f>
        <v>0.08</v>
      </c>
      <c r="AT83" s="15" t="n">
        <f aca="false">AR83*AS83</f>
        <v>0.024984</v>
      </c>
      <c r="AU83" s="15" t="n">
        <f aca="false">AF83+(AG83-AF83)/POWER(AN83,AL83)</f>
        <v>0.427</v>
      </c>
      <c r="AV83" s="15" t="n">
        <f aca="false">AU83*AS83</f>
        <v>0.03416</v>
      </c>
      <c r="AW83" s="15" t="n">
        <f aca="false">K83*AS83</f>
        <v>0.368</v>
      </c>
      <c r="AX83" s="42" t="n">
        <f aca="false">ROUND(SUMIF(B:B,B83,AT:AT)/SUMIF(B:B,B83,AS:AS),4)</f>
        <v>0.2291</v>
      </c>
      <c r="AY83" s="42" t="n">
        <f aca="false">IF(SUMIF(B:B,B83,AS:AS)&lt;=0,0,AX83)</f>
        <v>0.2291</v>
      </c>
      <c r="AZ83" s="15" t="n">
        <f aca="false">ROUND(SUMIF(B:B,B83,AV:AV)/SUMIF(B:B,B83,AS:AS),2)</f>
        <v>0.32</v>
      </c>
      <c r="BA83" s="0" t="n">
        <f aca="false">ROUND(SUMIF(B:B,B83,AW:AW)/SUMIF(B:B,B83,AS:AS),0)/100</f>
        <v>0.01</v>
      </c>
      <c r="BB83" s="0" t="n">
        <f aca="false">IF(B83&lt;207,IF(NOT(B83=B82),IF(N83&gt;25,(J83-I83)/100,0),IF(BB82&gt;0,IF(N83&gt;25,(J83-I83)/100,0),0)),0)</f>
        <v>0</v>
      </c>
      <c r="BC83" s="0" t="n">
        <f aca="false">SUMIF(B:B,B83,BB:BB)</f>
        <v>0</v>
      </c>
    </row>
    <row r="84" customFormat="false" ht="12.8" hidden="false" customHeight="false" outlineLevel="0" collapsed="false">
      <c r="A84" s="43" t="n">
        <v>3019</v>
      </c>
      <c r="B84" s="15" t="n">
        <v>301</v>
      </c>
      <c r="C84" s="15" t="n">
        <v>82</v>
      </c>
      <c r="D84" s="16" t="n">
        <v>4140</v>
      </c>
      <c r="E84" s="16" t="s">
        <v>131</v>
      </c>
      <c r="F84" s="16" t="s">
        <v>747</v>
      </c>
      <c r="G84" s="16" t="n">
        <v>2</v>
      </c>
      <c r="H84" s="16" t="s">
        <v>749</v>
      </c>
      <c r="I84" s="16" t="n">
        <v>8</v>
      </c>
      <c r="J84" s="16" t="n">
        <v>15</v>
      </c>
      <c r="K84" s="44" t="n">
        <v>2.1</v>
      </c>
      <c r="L84" s="18" t="n">
        <v>0.5</v>
      </c>
      <c r="M84" s="18" t="n">
        <v>5</v>
      </c>
      <c r="N84" s="19" t="n">
        <v>3</v>
      </c>
      <c r="O84" s="16" t="n">
        <v>1</v>
      </c>
      <c r="P84" s="16" t="n">
        <v>4</v>
      </c>
      <c r="Q84" s="20" t="n">
        <v>6</v>
      </c>
      <c r="R84" s="21" t="n">
        <v>9</v>
      </c>
      <c r="S84" s="16" t="n">
        <v>5</v>
      </c>
      <c r="T84" s="16" t="n">
        <v>15</v>
      </c>
      <c r="U84" s="16" t="n">
        <v>170</v>
      </c>
      <c r="V84" s="16" t="n">
        <v>150</v>
      </c>
      <c r="W84" s="16" t="n">
        <v>200</v>
      </c>
      <c r="X84" s="22" t="n">
        <v>3.5</v>
      </c>
      <c r="Y84" s="18" t="n">
        <v>3.2</v>
      </c>
      <c r="Z84" s="18" t="n">
        <v>4</v>
      </c>
      <c r="AA84" s="23" t="n">
        <v>0</v>
      </c>
      <c r="AB84" s="15" t="n">
        <v>1.58184317169122</v>
      </c>
      <c r="AC84" s="16" t="n">
        <v>410</v>
      </c>
      <c r="AD84" s="16" t="n">
        <v>0</v>
      </c>
      <c r="AE84" s="16" t="s">
        <v>726</v>
      </c>
      <c r="AF84" s="15" t="n">
        <f aca="false">VLOOKUP($AE84,STARING_REEKSEN!$A:$J,3,0)</f>
        <v>0.01</v>
      </c>
      <c r="AG84" s="15" t="n">
        <f aca="false">VLOOKUP($AE84,STARING_REEKSEN!$A:$J,4,0)</f>
        <v>0.366</v>
      </c>
      <c r="AH84" s="15" t="n">
        <f aca="false">VLOOKUP($AE84,STARING_REEKSEN!$A:$J,5,0)*100</f>
        <v>1.6</v>
      </c>
      <c r="AI84" s="15" t="n">
        <f aca="false">VLOOKUP($AE84,STARING_REEKSEN!$A:$J,6,0)</f>
        <v>2.163</v>
      </c>
      <c r="AJ84" s="15" t="n">
        <f aca="false">VLOOKUP($AE84,STARING_REEKSEN!$A:$J,7,0)/100</f>
        <v>0.2232</v>
      </c>
      <c r="AK84" s="24" t="n">
        <f aca="false">VLOOKUP($AE84,STARING_REEKSEN!$A:$J,8,0)</f>
        <v>2.868</v>
      </c>
      <c r="AL84" s="15" t="n">
        <f aca="false">1-(1/AI84)</f>
        <v>0.537679149329635</v>
      </c>
      <c r="AM84" s="0" t="n">
        <f aca="false">(I84)/100</f>
        <v>0.08</v>
      </c>
      <c r="AN84" s="25" t="n">
        <f aca="false">1+POWER(AH84*AM84,AI84)</f>
        <v>1.01171912439932</v>
      </c>
      <c r="AO84" s="25" t="n">
        <f aca="false">POWER(AH84*AM84,AI84-1)</f>
        <v>0.0915556593696508</v>
      </c>
      <c r="AP84" s="25" t="n">
        <f aca="false">POWER(POWER(AN84,AL84)-AO84,2)</f>
        <v>0.836728222373545</v>
      </c>
      <c r="AQ84" s="25" t="n">
        <f aca="false">POWER(AN84,AL84*(AK84+2))</f>
        <v>1.03096530387992</v>
      </c>
      <c r="AR84" s="26" t="n">
        <f aca="false">AJ84</f>
        <v>0.2232</v>
      </c>
      <c r="AS84" s="15" t="n">
        <f aca="false">(J84-I84)/100</f>
        <v>0.07</v>
      </c>
      <c r="AT84" s="15" t="n">
        <f aca="false">AR84*AS84</f>
        <v>0.015624</v>
      </c>
      <c r="AU84" s="15" t="n">
        <f aca="false">AF84+(AG84-AF84)/POWER(AN84,AL84)</f>
        <v>0.363776811361881</v>
      </c>
      <c r="AV84" s="15" t="n">
        <f aca="false">AU84*AS84</f>
        <v>0.0254643767953317</v>
      </c>
      <c r="AW84" s="15" t="n">
        <f aca="false">K84*AS84</f>
        <v>0.147</v>
      </c>
      <c r="AX84" s="42" t="n">
        <f aca="false">ROUND(SUMIF(B:B,B84,AT:AT)/SUMIF(B:B,B84,AS:AS),4)</f>
        <v>0.2291</v>
      </c>
      <c r="AY84" s="42" t="n">
        <f aca="false">IF(SUMIF(B:B,B84,AS:AS)&lt;=0,0,AX84)</f>
        <v>0.2291</v>
      </c>
      <c r="AZ84" s="15" t="n">
        <f aca="false">ROUND(SUMIF(B:B,B84,AV:AV)/SUMIF(B:B,B84,AS:AS),2)</f>
        <v>0.32</v>
      </c>
      <c r="BA84" s="0" t="n">
        <f aca="false">ROUND(SUMIF(B:B,B84,AW:AW)/SUMIF(B:B,B84,AS:AS),0)/100</f>
        <v>0.01</v>
      </c>
      <c r="BB84" s="0" t="n">
        <f aca="false">IF(B84&lt;207,IF(NOT(B84=B83),IF(N84&gt;25,(J84-I84)/100,0),IF(BB83&gt;0,IF(N84&gt;25,(J84-I84)/100,0),0)),0)</f>
        <v>0</v>
      </c>
      <c r="BC84" s="0" t="n">
        <f aca="false">SUMIF(B:B,B84,BB:BB)</f>
        <v>0</v>
      </c>
    </row>
    <row r="85" customFormat="false" ht="12.8" hidden="false" customHeight="false" outlineLevel="0" collapsed="false">
      <c r="A85" s="43" t="n">
        <v>3019</v>
      </c>
      <c r="B85" s="15" t="n">
        <v>301</v>
      </c>
      <c r="C85" s="15" t="n">
        <v>82</v>
      </c>
      <c r="D85" s="16" t="n">
        <v>4140</v>
      </c>
      <c r="E85" s="16" t="s">
        <v>131</v>
      </c>
      <c r="F85" s="16" t="s">
        <v>747</v>
      </c>
      <c r="G85" s="16" t="n">
        <v>3</v>
      </c>
      <c r="H85" s="16" t="s">
        <v>750</v>
      </c>
      <c r="I85" s="16" t="n">
        <v>15</v>
      </c>
      <c r="J85" s="16" t="n">
        <v>30</v>
      </c>
      <c r="K85" s="44" t="n">
        <v>4.2</v>
      </c>
      <c r="L85" s="18" t="n">
        <v>1</v>
      </c>
      <c r="M85" s="18" t="n">
        <v>12</v>
      </c>
      <c r="N85" s="19" t="n">
        <v>3</v>
      </c>
      <c r="O85" s="16" t="n">
        <v>1</v>
      </c>
      <c r="P85" s="16" t="n">
        <v>4</v>
      </c>
      <c r="Q85" s="20" t="n">
        <v>6</v>
      </c>
      <c r="R85" s="21" t="n">
        <v>9</v>
      </c>
      <c r="S85" s="16" t="n">
        <v>5</v>
      </c>
      <c r="T85" s="16" t="n">
        <v>15</v>
      </c>
      <c r="U85" s="16" t="n">
        <v>170</v>
      </c>
      <c r="V85" s="16" t="n">
        <v>150</v>
      </c>
      <c r="W85" s="16" t="n">
        <v>200</v>
      </c>
      <c r="X85" s="22" t="n">
        <v>4.2</v>
      </c>
      <c r="Y85" s="18" t="n">
        <v>4</v>
      </c>
      <c r="Z85" s="18" t="n">
        <v>4.8</v>
      </c>
      <c r="AA85" s="23" t="n">
        <v>0</v>
      </c>
      <c r="AB85" s="15" t="n">
        <v>1.49072636827467</v>
      </c>
      <c r="AC85" s="16" t="n">
        <v>410</v>
      </c>
      <c r="AD85" s="16" t="n">
        <v>0</v>
      </c>
      <c r="AE85" s="16" t="s">
        <v>726</v>
      </c>
      <c r="AF85" s="15" t="n">
        <f aca="false">VLOOKUP($AE85,STARING_REEKSEN!$A:$J,3,0)</f>
        <v>0.01</v>
      </c>
      <c r="AG85" s="15" t="n">
        <f aca="false">VLOOKUP($AE85,STARING_REEKSEN!$A:$J,4,0)</f>
        <v>0.366</v>
      </c>
      <c r="AH85" s="15" t="n">
        <f aca="false">VLOOKUP($AE85,STARING_REEKSEN!$A:$J,5,0)*100</f>
        <v>1.6</v>
      </c>
      <c r="AI85" s="15" t="n">
        <f aca="false">VLOOKUP($AE85,STARING_REEKSEN!$A:$J,6,0)</f>
        <v>2.163</v>
      </c>
      <c r="AJ85" s="15" t="n">
        <f aca="false">VLOOKUP($AE85,STARING_REEKSEN!$A:$J,7,0)/100</f>
        <v>0.2232</v>
      </c>
      <c r="AK85" s="24" t="n">
        <f aca="false">VLOOKUP($AE85,STARING_REEKSEN!$A:$J,8,0)</f>
        <v>2.868</v>
      </c>
      <c r="AL85" s="15" t="n">
        <f aca="false">1-(1/AI85)</f>
        <v>0.537679149329635</v>
      </c>
      <c r="AM85" s="0" t="n">
        <f aca="false">(I85)/100</f>
        <v>0.15</v>
      </c>
      <c r="AN85" s="25" t="n">
        <f aca="false">1+POWER(AH85*AM85,AI85)</f>
        <v>1.04564538934052</v>
      </c>
      <c r="AO85" s="25" t="n">
        <f aca="false">POWER(AH85*AM85,AI85-1)</f>
        <v>0.190189122252177</v>
      </c>
      <c r="AP85" s="25" t="n">
        <f aca="false">POWER(POWER(AN85,AL85)-AO85,2)</f>
        <v>0.695722973296028</v>
      </c>
      <c r="AQ85" s="25" t="n">
        <f aca="false">POWER(AN85,AL85*(AK85+2))</f>
        <v>1.12392472981402</v>
      </c>
      <c r="AR85" s="26" t="n">
        <f aca="false">AJ85</f>
        <v>0.2232</v>
      </c>
      <c r="AS85" s="15" t="n">
        <f aca="false">(J85-I85)/100</f>
        <v>0.15</v>
      </c>
      <c r="AT85" s="15" t="n">
        <f aca="false">AR85*AS85</f>
        <v>0.03348</v>
      </c>
      <c r="AU85" s="15" t="n">
        <f aca="false">AF85+(AG85-AF85)/POWER(AN85,AL85)</f>
        <v>0.357558085158248</v>
      </c>
      <c r="AV85" s="15" t="n">
        <f aca="false">AU85*AS85</f>
        <v>0.0536337127737371</v>
      </c>
      <c r="AW85" s="15" t="n">
        <f aca="false">K85*AS85</f>
        <v>0.63</v>
      </c>
      <c r="AX85" s="42" t="n">
        <f aca="false">ROUND(SUMIF(B:B,B85,AT:AT)/SUMIF(B:B,B85,AS:AS),4)</f>
        <v>0.2291</v>
      </c>
      <c r="AY85" s="42" t="n">
        <f aca="false">IF(SUMIF(B:B,B85,AS:AS)&lt;=0,0,AX85)</f>
        <v>0.2291</v>
      </c>
      <c r="AZ85" s="15" t="n">
        <f aca="false">ROUND(SUMIF(B:B,B85,AV:AV)/SUMIF(B:B,B85,AS:AS),2)</f>
        <v>0.32</v>
      </c>
      <c r="BA85" s="0" t="n">
        <f aca="false">ROUND(SUMIF(B:B,B85,AW:AW)/SUMIF(B:B,B85,AS:AS),0)/100</f>
        <v>0.01</v>
      </c>
      <c r="BB85" s="0" t="n">
        <f aca="false">IF(B85&lt;207,IF(NOT(B85=B84),IF(N85&gt;25,(J85-I85)/100,0),IF(BB84&gt;0,IF(N85&gt;25,(J85-I85)/100,0),0)),0)</f>
        <v>0</v>
      </c>
      <c r="BC85" s="0" t="n">
        <f aca="false">SUMIF(B:B,B85,BB:BB)</f>
        <v>0</v>
      </c>
    </row>
    <row r="86" customFormat="false" ht="12.8" hidden="false" customHeight="false" outlineLevel="0" collapsed="false">
      <c r="A86" s="43" t="n">
        <v>3019</v>
      </c>
      <c r="B86" s="15" t="n">
        <v>301</v>
      </c>
      <c r="C86" s="15" t="n">
        <v>82</v>
      </c>
      <c r="D86" s="16" t="n">
        <v>4140</v>
      </c>
      <c r="E86" s="16" t="s">
        <v>131</v>
      </c>
      <c r="F86" s="16" t="s">
        <v>747</v>
      </c>
      <c r="G86" s="16" t="n">
        <v>4</v>
      </c>
      <c r="H86" s="16" t="s">
        <v>751</v>
      </c>
      <c r="I86" s="16" t="n">
        <v>30</v>
      </c>
      <c r="J86" s="16" t="n">
        <v>50</v>
      </c>
      <c r="K86" s="44" t="n">
        <v>0.8</v>
      </c>
      <c r="L86" s="18" t="n">
        <v>0.3</v>
      </c>
      <c r="M86" s="18" t="n">
        <v>2</v>
      </c>
      <c r="N86" s="19" t="n">
        <v>3</v>
      </c>
      <c r="O86" s="16" t="n">
        <v>1</v>
      </c>
      <c r="P86" s="16" t="n">
        <v>4</v>
      </c>
      <c r="Q86" s="20" t="n">
        <v>5</v>
      </c>
      <c r="R86" s="21" t="n">
        <v>8</v>
      </c>
      <c r="S86" s="16" t="n">
        <v>5</v>
      </c>
      <c r="T86" s="16" t="n">
        <v>15</v>
      </c>
      <c r="U86" s="16" t="n">
        <v>170</v>
      </c>
      <c r="V86" s="16" t="n">
        <v>150</v>
      </c>
      <c r="W86" s="16" t="n">
        <v>200</v>
      </c>
      <c r="X86" s="22" t="n">
        <v>4.5</v>
      </c>
      <c r="Y86" s="18" t="n">
        <v>4</v>
      </c>
      <c r="Z86" s="18" t="n">
        <v>4.8</v>
      </c>
      <c r="AA86" s="23" t="n">
        <v>0</v>
      </c>
      <c r="AB86" s="15" t="n">
        <v>1.64569502410897</v>
      </c>
      <c r="AC86" s="16" t="n">
        <v>410</v>
      </c>
      <c r="AD86" s="16" t="n">
        <v>0</v>
      </c>
      <c r="AE86" s="16" t="s">
        <v>726</v>
      </c>
      <c r="AF86" s="15" t="n">
        <f aca="false">VLOOKUP($AE86,STARING_REEKSEN!$A:$J,3,0)</f>
        <v>0.01</v>
      </c>
      <c r="AG86" s="15" t="n">
        <f aca="false">VLOOKUP($AE86,STARING_REEKSEN!$A:$J,4,0)</f>
        <v>0.366</v>
      </c>
      <c r="AH86" s="15" t="n">
        <f aca="false">VLOOKUP($AE86,STARING_REEKSEN!$A:$J,5,0)*100</f>
        <v>1.6</v>
      </c>
      <c r="AI86" s="15" t="n">
        <f aca="false">VLOOKUP($AE86,STARING_REEKSEN!$A:$J,6,0)</f>
        <v>2.163</v>
      </c>
      <c r="AJ86" s="15" t="n">
        <f aca="false">VLOOKUP($AE86,STARING_REEKSEN!$A:$J,7,0)/100</f>
        <v>0.2232</v>
      </c>
      <c r="AK86" s="24" t="n">
        <f aca="false">VLOOKUP($AE86,STARING_REEKSEN!$A:$J,8,0)</f>
        <v>2.868</v>
      </c>
      <c r="AL86" s="15" t="n">
        <f aca="false">1-(1/AI86)</f>
        <v>0.537679149329635</v>
      </c>
      <c r="AM86" s="0" t="n">
        <f aca="false">(I86)/100</f>
        <v>0.3</v>
      </c>
      <c r="AN86" s="25" t="n">
        <f aca="false">1+POWER(AH86*AM86,AI86)</f>
        <v>1.20442066485316</v>
      </c>
      <c r="AO86" s="25" t="n">
        <f aca="false">POWER(AH86*AM86,AI86-1)</f>
        <v>0.425876385110749</v>
      </c>
      <c r="AP86" s="25" t="n">
        <f aca="false">POWER(POWER(AN86,AL86)-AO86,2)</f>
        <v>0.461452488089237</v>
      </c>
      <c r="AQ86" s="25" t="n">
        <f aca="false">POWER(AN86,AL86*(AK86+2))</f>
        <v>1.62716143049869</v>
      </c>
      <c r="AR86" s="26" t="n">
        <f aca="false">AJ86</f>
        <v>0.2232</v>
      </c>
      <c r="AS86" s="15" t="n">
        <f aca="false">(J86-I86)/100</f>
        <v>0.2</v>
      </c>
      <c r="AT86" s="15" t="n">
        <f aca="false">AR86*AS86</f>
        <v>0.04464</v>
      </c>
      <c r="AU86" s="15" t="n">
        <f aca="false">AF86+(AG86-AF86)/POWER(AN86,AL86)</f>
        <v>0.332119669642001</v>
      </c>
      <c r="AV86" s="15" t="n">
        <f aca="false">AU86*AS86</f>
        <v>0.0664239339284002</v>
      </c>
      <c r="AW86" s="15" t="n">
        <f aca="false">K86*AS86</f>
        <v>0.16</v>
      </c>
      <c r="AX86" s="42" t="n">
        <f aca="false">ROUND(SUMIF(B:B,B86,AT:AT)/SUMIF(B:B,B86,AS:AS),4)</f>
        <v>0.2291</v>
      </c>
      <c r="AY86" s="42" t="n">
        <f aca="false">IF(SUMIF(B:B,B86,AS:AS)&lt;=0,0,AX86)</f>
        <v>0.2291</v>
      </c>
      <c r="AZ86" s="15" t="n">
        <f aca="false">ROUND(SUMIF(B:B,B86,AV:AV)/SUMIF(B:B,B86,AS:AS),2)</f>
        <v>0.32</v>
      </c>
      <c r="BA86" s="0" t="n">
        <f aca="false">ROUND(SUMIF(B:B,B86,AW:AW)/SUMIF(B:B,B86,AS:AS),0)/100</f>
        <v>0.01</v>
      </c>
      <c r="BB86" s="0" t="n">
        <f aca="false">IF(B86&lt;207,IF(NOT(B86=B85),IF(N86&gt;25,(J86-I86)/100,0),IF(BB85&gt;0,IF(N86&gt;25,(J86-I86)/100,0),0)),0)</f>
        <v>0</v>
      </c>
      <c r="BC86" s="0" t="n">
        <f aca="false">SUMIF(B:B,B86,BB:BB)</f>
        <v>0</v>
      </c>
    </row>
    <row r="87" customFormat="false" ht="12.8" hidden="false" customHeight="false" outlineLevel="0" collapsed="false">
      <c r="A87" s="43" t="n">
        <v>3019</v>
      </c>
      <c r="B87" s="15" t="n">
        <v>301</v>
      </c>
      <c r="C87" s="15" t="n">
        <v>82</v>
      </c>
      <c r="D87" s="16" t="n">
        <v>4140</v>
      </c>
      <c r="E87" s="16" t="s">
        <v>131</v>
      </c>
      <c r="F87" s="16" t="s">
        <v>747</v>
      </c>
      <c r="G87" s="16" t="n">
        <v>5</v>
      </c>
      <c r="H87" s="16" t="s">
        <v>752</v>
      </c>
      <c r="I87" s="16" t="n">
        <v>50</v>
      </c>
      <c r="J87" s="16" t="n">
        <v>120</v>
      </c>
      <c r="K87" s="44" t="n">
        <v>0.3</v>
      </c>
      <c r="L87" s="18" t="n">
        <v>0.1</v>
      </c>
      <c r="M87" s="18" t="n">
        <v>1</v>
      </c>
      <c r="N87" s="19" t="n">
        <v>2</v>
      </c>
      <c r="O87" s="16" t="n">
        <v>1</v>
      </c>
      <c r="P87" s="16" t="n">
        <v>4</v>
      </c>
      <c r="Q87" s="20" t="n">
        <v>4</v>
      </c>
      <c r="R87" s="21" t="n">
        <v>6</v>
      </c>
      <c r="S87" s="16" t="n">
        <v>5</v>
      </c>
      <c r="T87" s="16" t="n">
        <v>15</v>
      </c>
      <c r="U87" s="16" t="n">
        <v>180</v>
      </c>
      <c r="V87" s="16" t="n">
        <v>150</v>
      </c>
      <c r="W87" s="16" t="n">
        <v>200</v>
      </c>
      <c r="X87" s="22" t="n">
        <v>4.6</v>
      </c>
      <c r="Y87" s="18" t="n">
        <v>4</v>
      </c>
      <c r="Z87" s="18" t="n">
        <v>4.8</v>
      </c>
      <c r="AA87" s="23" t="n">
        <v>0</v>
      </c>
      <c r="AB87" s="15" t="n">
        <v>1.66771992970452</v>
      </c>
      <c r="AC87" s="16" t="n">
        <v>410</v>
      </c>
      <c r="AD87" s="16" t="n">
        <v>0</v>
      </c>
      <c r="AE87" s="16" t="s">
        <v>726</v>
      </c>
      <c r="AF87" s="15" t="n">
        <f aca="false">VLOOKUP($AE87,STARING_REEKSEN!$A:$J,3,0)</f>
        <v>0.01</v>
      </c>
      <c r="AG87" s="15" t="n">
        <f aca="false">VLOOKUP($AE87,STARING_REEKSEN!$A:$J,4,0)</f>
        <v>0.366</v>
      </c>
      <c r="AH87" s="15" t="n">
        <f aca="false">VLOOKUP($AE87,STARING_REEKSEN!$A:$J,5,0)*100</f>
        <v>1.6</v>
      </c>
      <c r="AI87" s="15" t="n">
        <f aca="false">VLOOKUP($AE87,STARING_REEKSEN!$A:$J,6,0)</f>
        <v>2.163</v>
      </c>
      <c r="AJ87" s="15" t="n">
        <f aca="false">VLOOKUP($AE87,STARING_REEKSEN!$A:$J,7,0)/100</f>
        <v>0.2232</v>
      </c>
      <c r="AK87" s="24" t="n">
        <f aca="false">VLOOKUP($AE87,STARING_REEKSEN!$A:$J,8,0)</f>
        <v>2.868</v>
      </c>
      <c r="AL87" s="15" t="n">
        <f aca="false">1-(1/AI87)</f>
        <v>0.537679149329635</v>
      </c>
      <c r="AM87" s="0" t="n">
        <f aca="false">(I87)/100</f>
        <v>0.5</v>
      </c>
      <c r="AN87" s="25" t="n">
        <f aca="false">1+POWER(AH87*AM87,AI87)</f>
        <v>1.6171399228248</v>
      </c>
      <c r="AO87" s="25" t="n">
        <f aca="false">POWER(AH87*AM87,AI87-1)</f>
        <v>0.771424903530999</v>
      </c>
      <c r="AP87" s="25" t="n">
        <f aca="false">POWER(POWER(AN87,AL87)-AO87,2)</f>
        <v>0.274035543055127</v>
      </c>
      <c r="AQ87" s="25" t="n">
        <f aca="false">POWER(AN87,AL87*(AK87+2))</f>
        <v>3.51868652794108</v>
      </c>
      <c r="AR87" s="26" t="n">
        <f aca="false">AJ87</f>
        <v>0.2232</v>
      </c>
      <c r="AS87" s="15" t="n">
        <f aca="false">(J87-I87)/100</f>
        <v>0.7</v>
      </c>
      <c r="AT87" s="15" t="n">
        <f aca="false">AR87*AS87</f>
        <v>0.15624</v>
      </c>
      <c r="AU87" s="15" t="n">
        <f aca="false">AF87+(AG87-AF87)/POWER(AN87,AL87)</f>
        <v>0.284922805199244</v>
      </c>
      <c r="AV87" s="15" t="n">
        <f aca="false">AU87*AS87</f>
        <v>0.199445963639471</v>
      </c>
      <c r="AW87" s="15" t="n">
        <f aca="false">K87*AS87</f>
        <v>0.21</v>
      </c>
      <c r="AX87" s="42" t="n">
        <f aca="false">ROUND(SUMIF(B:B,B87,AT:AT)/SUMIF(B:B,B87,AS:AS),4)</f>
        <v>0.2291</v>
      </c>
      <c r="AY87" s="42" t="n">
        <f aca="false">IF(SUMIF(B:B,B87,AS:AS)&lt;=0,0,AX87)</f>
        <v>0.2291</v>
      </c>
      <c r="AZ87" s="15" t="n">
        <f aca="false">ROUND(SUMIF(B:B,B87,AV:AV)/SUMIF(B:B,B87,AS:AS),2)</f>
        <v>0.32</v>
      </c>
      <c r="BA87" s="0" t="n">
        <f aca="false">ROUND(SUMIF(B:B,B87,AW:AW)/SUMIF(B:B,B87,AS:AS),0)/100</f>
        <v>0.01</v>
      </c>
      <c r="BB87" s="0" t="n">
        <f aca="false">IF(B87&lt;207,IF(NOT(B87=B86),IF(N87&gt;25,(J87-I87)/100,0),IF(BB86&gt;0,IF(N87&gt;25,(J87-I87)/100,0),0)),0)</f>
        <v>0</v>
      </c>
      <c r="BC87" s="0" t="n">
        <f aca="false">SUMIF(B:B,B87,BB:BB)</f>
        <v>0</v>
      </c>
    </row>
    <row r="88" customFormat="false" ht="12.8" hidden="false" customHeight="false" outlineLevel="0" collapsed="false">
      <c r="A88" s="14" t="n">
        <v>3019</v>
      </c>
      <c r="B88" s="15" t="n">
        <v>302</v>
      </c>
      <c r="C88" s="15" t="n">
        <v>68</v>
      </c>
      <c r="D88" s="16" t="n">
        <v>10240</v>
      </c>
      <c r="E88" s="16" t="s">
        <v>137</v>
      </c>
      <c r="F88" s="16" t="s">
        <v>747</v>
      </c>
      <c r="G88" s="16" t="n">
        <v>1</v>
      </c>
      <c r="H88" s="16" t="s">
        <v>728</v>
      </c>
      <c r="I88" s="16" t="n">
        <v>0</v>
      </c>
      <c r="J88" s="16" t="n">
        <v>6</v>
      </c>
      <c r="K88" s="44" t="n">
        <v>3</v>
      </c>
      <c r="L88" s="18" t="n">
        <v>1</v>
      </c>
      <c r="M88" s="18" t="n">
        <v>10</v>
      </c>
      <c r="N88" s="19" t="n">
        <v>2</v>
      </c>
      <c r="O88" s="16" t="n">
        <v>1</v>
      </c>
      <c r="P88" s="16" t="n">
        <v>4</v>
      </c>
      <c r="Q88" s="20" t="n">
        <v>3</v>
      </c>
      <c r="R88" s="21" t="n">
        <v>5</v>
      </c>
      <c r="S88" s="16" t="n">
        <v>4</v>
      </c>
      <c r="T88" s="16" t="n">
        <v>10</v>
      </c>
      <c r="U88" s="16" t="n">
        <v>170</v>
      </c>
      <c r="V88" s="16" t="n">
        <v>150</v>
      </c>
      <c r="W88" s="16" t="n">
        <v>200</v>
      </c>
      <c r="X88" s="22" t="n">
        <v>3.4</v>
      </c>
      <c r="Y88" s="18" t="n">
        <v>3</v>
      </c>
      <c r="Z88" s="18" t="n">
        <v>4.4</v>
      </c>
      <c r="AA88" s="23" t="n">
        <v>0</v>
      </c>
      <c r="AB88" s="15" t="n">
        <v>1.47333696024342</v>
      </c>
      <c r="AC88" s="16" t="n">
        <v>450</v>
      </c>
      <c r="AD88" s="16" t="n">
        <v>1</v>
      </c>
      <c r="AE88" s="16" t="s">
        <v>748</v>
      </c>
      <c r="AF88" s="15" t="n">
        <f aca="false">VLOOKUP($AE88,STARING_REEKSEN!$A:$J,3,0)</f>
        <v>0.02</v>
      </c>
      <c r="AG88" s="15" t="n">
        <f aca="false">VLOOKUP($AE88,STARING_REEKSEN!$A:$J,4,0)</f>
        <v>0.427</v>
      </c>
      <c r="AH88" s="15" t="n">
        <f aca="false">VLOOKUP($AE88,STARING_REEKSEN!$A:$J,5,0)*100</f>
        <v>2.17</v>
      </c>
      <c r="AI88" s="15" t="n">
        <f aca="false">VLOOKUP($AE88,STARING_REEKSEN!$A:$J,6,0)</f>
        <v>1.735</v>
      </c>
      <c r="AJ88" s="15" t="n">
        <f aca="false">VLOOKUP($AE88,STARING_REEKSEN!$A:$J,7,0)/100</f>
        <v>0.3123</v>
      </c>
      <c r="AK88" s="24" t="n">
        <f aca="false">VLOOKUP($AE88,STARING_REEKSEN!$A:$J,8,0)</f>
        <v>0.981</v>
      </c>
      <c r="AL88" s="15" t="n">
        <f aca="false">1-(1/AI88)</f>
        <v>0.423631123919308</v>
      </c>
      <c r="AM88" s="0" t="n">
        <f aca="false">(I88)/100</f>
        <v>0</v>
      </c>
      <c r="AN88" s="25" t="n">
        <f aca="false">1+POWER(AH88*AM88,AI88)</f>
        <v>1</v>
      </c>
      <c r="AO88" s="25" t="n">
        <f aca="false">POWER(AH88*AM88,AI88-1)</f>
        <v>0</v>
      </c>
      <c r="AP88" s="25" t="n">
        <f aca="false">POWER(POWER(AN88,AL88)-AO88,2)</f>
        <v>1</v>
      </c>
      <c r="AQ88" s="25" t="n">
        <f aca="false">POWER(AN88,AL88*(AK88+2))</f>
        <v>1</v>
      </c>
      <c r="AR88" s="26" t="n">
        <f aca="false">AJ88</f>
        <v>0.3123</v>
      </c>
      <c r="AS88" s="15" t="n">
        <f aca="false">(J88-I88)/100</f>
        <v>0.06</v>
      </c>
      <c r="AT88" s="15" t="n">
        <f aca="false">AR88*AS88</f>
        <v>0.018738</v>
      </c>
      <c r="AU88" s="15" t="n">
        <f aca="false">AF88+(AG88-AF88)/POWER(AN88,AL88)</f>
        <v>0.427</v>
      </c>
      <c r="AV88" s="15" t="n">
        <f aca="false">AU88*AS88</f>
        <v>0.02562</v>
      </c>
      <c r="AW88" s="15" t="n">
        <f aca="false">K88*AS88</f>
        <v>0.18</v>
      </c>
      <c r="AX88" s="42" t="n">
        <f aca="false">ROUND(SUMIF(B:B,B88,AT:AT)/SUMIF(B:B,B88,AS:AS),4)</f>
        <v>0.2277</v>
      </c>
      <c r="AY88" s="42" t="n">
        <f aca="false">IF(SUMIF(B:B,B88,AS:AS)&lt;=0,0,AX88)</f>
        <v>0.2277</v>
      </c>
      <c r="AZ88" s="15" t="n">
        <f aca="false">ROUND(SUMIF(B:B,B88,AV:AV)/SUMIF(B:B,B88,AS:AS),2)</f>
        <v>0.36</v>
      </c>
      <c r="BA88" s="0" t="n">
        <f aca="false">ROUND(SUMIF(B:B,B88,AW:AW)/SUMIF(B:B,B88,AS:AS),0)/100</f>
        <v>0</v>
      </c>
      <c r="BB88" s="0" t="n">
        <f aca="false">IF(B88&lt;207,IF(NOT(B88=B87),IF(N88&gt;25,(J88-I88)/100,0),IF(BB87&gt;0,IF(N88&gt;25,(J88-I88)/100,0),0)),0)</f>
        <v>0</v>
      </c>
      <c r="BC88" s="0" t="n">
        <f aca="false">SUMIF(B:B,B88,BB:BB)</f>
        <v>0</v>
      </c>
    </row>
    <row r="89" customFormat="false" ht="12.8" hidden="false" customHeight="false" outlineLevel="0" collapsed="false">
      <c r="A89" s="14" t="n">
        <v>3019</v>
      </c>
      <c r="B89" s="15" t="n">
        <v>302</v>
      </c>
      <c r="C89" s="15" t="n">
        <v>68</v>
      </c>
      <c r="D89" s="16" t="n">
        <v>10240</v>
      </c>
      <c r="E89" s="16" t="s">
        <v>137</v>
      </c>
      <c r="F89" s="16" t="s">
        <v>747</v>
      </c>
      <c r="G89" s="16" t="n">
        <v>2</v>
      </c>
      <c r="H89" s="16" t="s">
        <v>749</v>
      </c>
      <c r="I89" s="16" t="n">
        <v>6</v>
      </c>
      <c r="J89" s="16" t="n">
        <v>10</v>
      </c>
      <c r="K89" s="44" t="n">
        <v>1.2</v>
      </c>
      <c r="L89" s="18" t="n">
        <v>0.3</v>
      </c>
      <c r="M89" s="18" t="n">
        <v>2</v>
      </c>
      <c r="N89" s="19" t="n">
        <v>2</v>
      </c>
      <c r="O89" s="16" t="n">
        <v>1</v>
      </c>
      <c r="P89" s="16" t="n">
        <v>4</v>
      </c>
      <c r="Q89" s="20" t="n">
        <v>3</v>
      </c>
      <c r="R89" s="21" t="n">
        <v>5</v>
      </c>
      <c r="S89" s="16" t="n">
        <v>4</v>
      </c>
      <c r="T89" s="16" t="n">
        <v>10</v>
      </c>
      <c r="U89" s="16" t="n">
        <v>170</v>
      </c>
      <c r="V89" s="16" t="n">
        <v>150</v>
      </c>
      <c r="W89" s="16" t="n">
        <v>200</v>
      </c>
      <c r="X89" s="22" t="n">
        <v>3.4</v>
      </c>
      <c r="Y89" s="18" t="n">
        <v>3</v>
      </c>
      <c r="Z89" s="18" t="n">
        <v>4.4</v>
      </c>
      <c r="AA89" s="23" t="n">
        <v>0</v>
      </c>
      <c r="AB89" s="15" t="n">
        <v>1.62969603208314</v>
      </c>
      <c r="AC89" s="16" t="n">
        <v>450</v>
      </c>
      <c r="AD89" s="16" t="n">
        <v>0</v>
      </c>
      <c r="AE89" s="16" t="s">
        <v>726</v>
      </c>
      <c r="AF89" s="15" t="n">
        <f aca="false">VLOOKUP($AE89,STARING_REEKSEN!$A:$J,3,0)</f>
        <v>0.01</v>
      </c>
      <c r="AG89" s="15" t="n">
        <f aca="false">VLOOKUP($AE89,STARING_REEKSEN!$A:$J,4,0)</f>
        <v>0.366</v>
      </c>
      <c r="AH89" s="15" t="n">
        <f aca="false">VLOOKUP($AE89,STARING_REEKSEN!$A:$J,5,0)*100</f>
        <v>1.6</v>
      </c>
      <c r="AI89" s="15" t="n">
        <f aca="false">VLOOKUP($AE89,STARING_REEKSEN!$A:$J,6,0)</f>
        <v>2.163</v>
      </c>
      <c r="AJ89" s="15" t="n">
        <f aca="false">VLOOKUP($AE89,STARING_REEKSEN!$A:$J,7,0)/100</f>
        <v>0.2232</v>
      </c>
      <c r="AK89" s="24" t="n">
        <f aca="false">VLOOKUP($AE89,STARING_REEKSEN!$A:$J,8,0)</f>
        <v>2.868</v>
      </c>
      <c r="AL89" s="15" t="n">
        <f aca="false">1-(1/AI89)</f>
        <v>0.537679149329635</v>
      </c>
      <c r="AM89" s="0" t="n">
        <f aca="false">(I89)/100</f>
        <v>0.06</v>
      </c>
      <c r="AN89" s="25" t="n">
        <f aca="false">1+POWER(AH89*AM89,AI89)</f>
        <v>1.00629002942454</v>
      </c>
      <c r="AO89" s="25" t="n">
        <f aca="false">POWER(AH89*AM89,AI89-1)</f>
        <v>0.0655211398389594</v>
      </c>
      <c r="AP89" s="25" t="n">
        <f aca="false">POWER(POWER(AN89,AL89)-AO89,2)</f>
        <v>0.879573830549655</v>
      </c>
      <c r="AQ89" s="25" t="n">
        <f aca="false">POWER(AN89,AL89*(AK89+2))</f>
        <v>1.01654751799209</v>
      </c>
      <c r="AR89" s="26" t="n">
        <f aca="false">AJ89</f>
        <v>0.2232</v>
      </c>
      <c r="AS89" s="15" t="n">
        <f aca="false">(J89-I89)/100</f>
        <v>0.04</v>
      </c>
      <c r="AT89" s="15" t="n">
        <f aca="false">AR89*AS89</f>
        <v>0.008928</v>
      </c>
      <c r="AU89" s="15" t="n">
        <f aca="false">AF89+(AG89-AF89)/POWER(AN89,AL89)</f>
        <v>0.364801793464771</v>
      </c>
      <c r="AV89" s="15" t="n">
        <f aca="false">AU89*AS89</f>
        <v>0.0145920717385908</v>
      </c>
      <c r="AW89" s="15" t="n">
        <f aca="false">K89*AS89</f>
        <v>0.048</v>
      </c>
      <c r="AX89" s="42" t="n">
        <f aca="false">ROUND(SUMIF(B:B,B89,AT:AT)/SUMIF(B:B,B89,AS:AS),4)</f>
        <v>0.2277</v>
      </c>
      <c r="AY89" s="42" t="n">
        <f aca="false">IF(SUMIF(B:B,B89,AS:AS)&lt;=0,0,AX89)</f>
        <v>0.2277</v>
      </c>
      <c r="AZ89" s="15" t="n">
        <f aca="false">ROUND(SUMIF(B:B,B89,AV:AV)/SUMIF(B:B,B89,AS:AS),2)</f>
        <v>0.36</v>
      </c>
      <c r="BA89" s="0" t="n">
        <f aca="false">ROUND(SUMIF(B:B,B89,AW:AW)/SUMIF(B:B,B89,AS:AS),0)/100</f>
        <v>0</v>
      </c>
      <c r="BB89" s="0" t="n">
        <f aca="false">IF(B89&lt;207,IF(NOT(B89=B88),IF(N89&gt;25,(J89-I89)/100,0),IF(BB88&gt;0,IF(N89&gt;25,(J89-I89)/100,0),0)),0)</f>
        <v>0</v>
      </c>
      <c r="BC89" s="0" t="n">
        <f aca="false">SUMIF(B:B,B89,BB:BB)</f>
        <v>0</v>
      </c>
    </row>
    <row r="90" customFormat="false" ht="12.8" hidden="false" customHeight="false" outlineLevel="0" collapsed="false">
      <c r="A90" s="14" t="n">
        <v>3019</v>
      </c>
      <c r="B90" s="15" t="n">
        <v>302</v>
      </c>
      <c r="C90" s="15" t="n">
        <v>68</v>
      </c>
      <c r="D90" s="16" t="n">
        <v>10240</v>
      </c>
      <c r="E90" s="16" t="s">
        <v>137</v>
      </c>
      <c r="F90" s="16" t="s">
        <v>747</v>
      </c>
      <c r="G90" s="16" t="n">
        <v>3</v>
      </c>
      <c r="H90" s="16" t="s">
        <v>753</v>
      </c>
      <c r="I90" s="16" t="n">
        <v>10</v>
      </c>
      <c r="J90" s="16" t="n">
        <v>15</v>
      </c>
      <c r="K90" s="44" t="n">
        <v>1.8</v>
      </c>
      <c r="L90" s="18" t="n">
        <v>0.5</v>
      </c>
      <c r="M90" s="18" t="n">
        <v>3</v>
      </c>
      <c r="N90" s="19" t="n">
        <v>2</v>
      </c>
      <c r="O90" s="16" t="n">
        <v>1</v>
      </c>
      <c r="P90" s="16" t="n">
        <v>4</v>
      </c>
      <c r="Q90" s="20" t="n">
        <v>3</v>
      </c>
      <c r="R90" s="21" t="n">
        <v>5</v>
      </c>
      <c r="S90" s="16" t="n">
        <v>4</v>
      </c>
      <c r="T90" s="16" t="n">
        <v>10</v>
      </c>
      <c r="U90" s="16" t="n">
        <v>170</v>
      </c>
      <c r="V90" s="16" t="n">
        <v>150</v>
      </c>
      <c r="W90" s="16" t="n">
        <v>200</v>
      </c>
      <c r="X90" s="22" t="n">
        <v>4.2</v>
      </c>
      <c r="Y90" s="18" t="n">
        <v>3.5</v>
      </c>
      <c r="Z90" s="18" t="n">
        <v>4.8</v>
      </c>
      <c r="AA90" s="23" t="n">
        <v>0</v>
      </c>
      <c r="AB90" s="15" t="n">
        <v>1.60089301439653</v>
      </c>
      <c r="AC90" s="16" t="n">
        <v>450</v>
      </c>
      <c r="AD90" s="16" t="n">
        <v>0</v>
      </c>
      <c r="AE90" s="16" t="s">
        <v>726</v>
      </c>
      <c r="AF90" s="15" t="n">
        <f aca="false">VLOOKUP($AE90,STARING_REEKSEN!$A:$J,3,0)</f>
        <v>0.01</v>
      </c>
      <c r="AG90" s="15" t="n">
        <f aca="false">VLOOKUP($AE90,STARING_REEKSEN!$A:$J,4,0)</f>
        <v>0.366</v>
      </c>
      <c r="AH90" s="15" t="n">
        <f aca="false">VLOOKUP($AE90,STARING_REEKSEN!$A:$J,5,0)*100</f>
        <v>1.6</v>
      </c>
      <c r="AI90" s="15" t="n">
        <f aca="false">VLOOKUP($AE90,STARING_REEKSEN!$A:$J,6,0)</f>
        <v>2.163</v>
      </c>
      <c r="AJ90" s="15" t="n">
        <f aca="false">VLOOKUP($AE90,STARING_REEKSEN!$A:$J,7,0)/100</f>
        <v>0.2232</v>
      </c>
      <c r="AK90" s="24" t="n">
        <f aca="false">VLOOKUP($AE90,STARING_REEKSEN!$A:$J,8,0)</f>
        <v>2.868</v>
      </c>
      <c r="AL90" s="15" t="n">
        <f aca="false">1-(1/AI90)</f>
        <v>0.537679149329635</v>
      </c>
      <c r="AM90" s="0" t="n">
        <f aca="false">(I90)/100</f>
        <v>0.1</v>
      </c>
      <c r="AN90" s="25" t="n">
        <f aca="false">1+POWER(AH90*AM90,AI90)</f>
        <v>1.01898941223195</v>
      </c>
      <c r="AO90" s="25" t="n">
        <f aca="false">POWER(AH90*AM90,AI90-1)</f>
        <v>0.118683826449702</v>
      </c>
      <c r="AP90" s="25" t="n">
        <f aca="false">POWER(POWER(AN90,AL90)-AO90,2)</f>
        <v>0.794740113322353</v>
      </c>
      <c r="AQ90" s="25" t="n">
        <f aca="false">POWER(AN90,AL90*(AK90+2))</f>
        <v>1.05046957597572</v>
      </c>
      <c r="AR90" s="26" t="n">
        <f aca="false">AJ90</f>
        <v>0.2232</v>
      </c>
      <c r="AS90" s="15" t="n">
        <f aca="false">(J90-I90)/100</f>
        <v>0.05</v>
      </c>
      <c r="AT90" s="15" t="n">
        <f aca="false">AR90*AS90</f>
        <v>0.01116</v>
      </c>
      <c r="AU90" s="15" t="n">
        <f aca="false">AF90+(AG90-AF90)/POWER(AN90,AL90)</f>
        <v>0.362417394429995</v>
      </c>
      <c r="AV90" s="15" t="n">
        <f aca="false">AU90*AS90</f>
        <v>0.0181208697214998</v>
      </c>
      <c r="AW90" s="15" t="n">
        <f aca="false">K90*AS90</f>
        <v>0.09</v>
      </c>
      <c r="AX90" s="42" t="n">
        <f aca="false">ROUND(SUMIF(B:B,B90,AT:AT)/SUMIF(B:B,B90,AS:AS),4)</f>
        <v>0.2277</v>
      </c>
      <c r="AY90" s="42" t="n">
        <f aca="false">IF(SUMIF(B:B,B90,AS:AS)&lt;=0,0,AX90)</f>
        <v>0.2277</v>
      </c>
      <c r="AZ90" s="15" t="n">
        <f aca="false">ROUND(SUMIF(B:B,B90,AV:AV)/SUMIF(B:B,B90,AS:AS),2)</f>
        <v>0.36</v>
      </c>
      <c r="BA90" s="0" t="n">
        <f aca="false">ROUND(SUMIF(B:B,B90,AW:AW)/SUMIF(B:B,B90,AS:AS),0)/100</f>
        <v>0</v>
      </c>
      <c r="BB90" s="0" t="n">
        <f aca="false">IF(B90&lt;207,IF(NOT(B90=B89),IF(N90&gt;25,(J90-I90)/100,0),IF(BB89&gt;0,IF(N90&gt;25,(J90-I90)/100,0),0)),0)</f>
        <v>0</v>
      </c>
      <c r="BC90" s="0" t="n">
        <f aca="false">SUMIF(B:B,B90,BB:BB)</f>
        <v>0</v>
      </c>
    </row>
    <row r="91" customFormat="false" ht="12.8" hidden="false" customHeight="false" outlineLevel="0" collapsed="false">
      <c r="A91" s="14" t="n">
        <v>3019</v>
      </c>
      <c r="B91" s="15" t="n">
        <v>302</v>
      </c>
      <c r="C91" s="15" t="n">
        <v>68</v>
      </c>
      <c r="D91" s="16" t="n">
        <v>10240</v>
      </c>
      <c r="E91" s="16" t="s">
        <v>137</v>
      </c>
      <c r="F91" s="16" t="s">
        <v>747</v>
      </c>
      <c r="G91" s="16" t="n">
        <v>4</v>
      </c>
      <c r="H91" s="16" t="s">
        <v>706</v>
      </c>
      <c r="I91" s="16" t="n">
        <v>15</v>
      </c>
      <c r="J91" s="16" t="n">
        <v>120</v>
      </c>
      <c r="K91" s="44" t="n">
        <v>0.2</v>
      </c>
      <c r="L91" s="18" t="n">
        <v>0.2</v>
      </c>
      <c r="M91" s="18" t="n">
        <v>1.5</v>
      </c>
      <c r="N91" s="19" t="n">
        <v>2</v>
      </c>
      <c r="O91" s="16" t="n">
        <v>1</v>
      </c>
      <c r="P91" s="16" t="n">
        <v>4</v>
      </c>
      <c r="Q91" s="20" t="n">
        <v>3</v>
      </c>
      <c r="R91" s="21" t="n">
        <v>5</v>
      </c>
      <c r="S91" s="16" t="n">
        <v>4</v>
      </c>
      <c r="T91" s="16" t="n">
        <v>10</v>
      </c>
      <c r="U91" s="16" t="n">
        <v>170</v>
      </c>
      <c r="V91" s="16" t="n">
        <v>150</v>
      </c>
      <c r="W91" s="16" t="n">
        <v>200</v>
      </c>
      <c r="X91" s="22" t="n">
        <v>4.5</v>
      </c>
      <c r="Y91" s="18" t="n">
        <v>4</v>
      </c>
      <c r="Z91" s="18" t="n">
        <v>5</v>
      </c>
      <c r="AA91" s="23" t="n">
        <v>0</v>
      </c>
      <c r="AB91" s="15" t="n">
        <v>1.68007545855792</v>
      </c>
      <c r="AC91" s="16" t="n">
        <v>450</v>
      </c>
      <c r="AD91" s="16" t="n">
        <v>0</v>
      </c>
      <c r="AE91" s="16" t="s">
        <v>726</v>
      </c>
      <c r="AF91" s="15" t="n">
        <f aca="false">VLOOKUP($AE91,STARING_REEKSEN!$A:$J,3,0)</f>
        <v>0.01</v>
      </c>
      <c r="AG91" s="15" t="n">
        <f aca="false">VLOOKUP($AE91,STARING_REEKSEN!$A:$J,4,0)</f>
        <v>0.366</v>
      </c>
      <c r="AH91" s="15" t="n">
        <f aca="false">VLOOKUP($AE91,STARING_REEKSEN!$A:$J,5,0)*100</f>
        <v>1.6</v>
      </c>
      <c r="AI91" s="15" t="n">
        <f aca="false">VLOOKUP($AE91,STARING_REEKSEN!$A:$J,6,0)</f>
        <v>2.163</v>
      </c>
      <c r="AJ91" s="15" t="n">
        <f aca="false">VLOOKUP($AE91,STARING_REEKSEN!$A:$J,7,0)/100</f>
        <v>0.2232</v>
      </c>
      <c r="AK91" s="24" t="n">
        <f aca="false">VLOOKUP($AE91,STARING_REEKSEN!$A:$J,8,0)</f>
        <v>2.868</v>
      </c>
      <c r="AL91" s="15" t="n">
        <f aca="false">1-(1/AI91)</f>
        <v>0.537679149329635</v>
      </c>
      <c r="AM91" s="0" t="n">
        <f aca="false">(I91)/100</f>
        <v>0.15</v>
      </c>
      <c r="AN91" s="25" t="n">
        <f aca="false">1+POWER(AH91*AM91,AI91)</f>
        <v>1.04564538934052</v>
      </c>
      <c r="AO91" s="25" t="n">
        <f aca="false">POWER(AH91*AM91,AI91-1)</f>
        <v>0.190189122252177</v>
      </c>
      <c r="AP91" s="25" t="n">
        <f aca="false">POWER(POWER(AN91,AL91)-AO91,2)</f>
        <v>0.695722973296028</v>
      </c>
      <c r="AQ91" s="25" t="n">
        <f aca="false">POWER(AN91,AL91*(AK91+2))</f>
        <v>1.12392472981402</v>
      </c>
      <c r="AR91" s="26" t="n">
        <f aca="false">AJ91</f>
        <v>0.2232</v>
      </c>
      <c r="AS91" s="15" t="n">
        <f aca="false">(J91-I91)/100</f>
        <v>1.05</v>
      </c>
      <c r="AT91" s="15" t="n">
        <f aca="false">AR91*AS91</f>
        <v>0.23436</v>
      </c>
      <c r="AU91" s="15" t="n">
        <f aca="false">AF91+(AG91-AF91)/POWER(AN91,AL91)</f>
        <v>0.357558085158248</v>
      </c>
      <c r="AV91" s="15" t="n">
        <f aca="false">AU91*AS91</f>
        <v>0.37543598941616</v>
      </c>
      <c r="AW91" s="15" t="n">
        <f aca="false">K91*AS91</f>
        <v>0.21</v>
      </c>
      <c r="AX91" s="42" t="n">
        <f aca="false">ROUND(SUMIF(B:B,B91,AT:AT)/SUMIF(B:B,B91,AS:AS),4)</f>
        <v>0.2277</v>
      </c>
      <c r="AY91" s="42" t="n">
        <f aca="false">IF(SUMIF(B:B,B91,AS:AS)&lt;=0,0,AX91)</f>
        <v>0.2277</v>
      </c>
      <c r="AZ91" s="15" t="n">
        <f aca="false">ROUND(SUMIF(B:B,B91,AV:AV)/SUMIF(B:B,B91,AS:AS),2)</f>
        <v>0.36</v>
      </c>
      <c r="BA91" s="0" t="n">
        <f aca="false">ROUND(SUMIF(B:B,B91,AW:AW)/SUMIF(B:B,B91,AS:AS),0)/100</f>
        <v>0</v>
      </c>
      <c r="BB91" s="0" t="n">
        <f aca="false">IF(B91&lt;207,IF(NOT(B91=B90),IF(N91&gt;25,(J91-I91)/100,0),IF(BB90&gt;0,IF(N91&gt;25,(J91-I91)/100,0),0)),0)</f>
        <v>0</v>
      </c>
      <c r="BC91" s="0" t="n">
        <f aca="false">SUMIF(B:B,B91,BB:BB)</f>
        <v>0</v>
      </c>
    </row>
    <row r="92" customFormat="false" ht="12.8" hidden="false" customHeight="false" outlineLevel="0" collapsed="false">
      <c r="A92" s="14" t="n">
        <v>3011</v>
      </c>
      <c r="B92" s="15" t="n">
        <v>303</v>
      </c>
      <c r="C92" s="15" t="n">
        <v>83</v>
      </c>
      <c r="D92" s="16" t="n">
        <v>10190</v>
      </c>
      <c r="E92" s="16" t="s">
        <v>754</v>
      </c>
      <c r="F92" s="16" t="s">
        <v>700</v>
      </c>
      <c r="G92" s="16" t="n">
        <v>1</v>
      </c>
      <c r="H92" s="16" t="s">
        <v>711</v>
      </c>
      <c r="I92" s="16" t="n">
        <v>0</v>
      </c>
      <c r="J92" s="16" t="n">
        <v>15</v>
      </c>
      <c r="K92" s="44" t="n">
        <v>6</v>
      </c>
      <c r="L92" s="18" t="n">
        <v>1</v>
      </c>
      <c r="M92" s="18" t="n">
        <v>10</v>
      </c>
      <c r="N92" s="19" t="n">
        <v>20</v>
      </c>
      <c r="O92" s="16" t="n">
        <v>8</v>
      </c>
      <c r="P92" s="16" t="n">
        <v>30</v>
      </c>
      <c r="Q92" s="20" t="n">
        <v>15</v>
      </c>
      <c r="R92" s="21" t="n">
        <v>35</v>
      </c>
      <c r="S92" s="16" t="n">
        <v>20</v>
      </c>
      <c r="T92" s="16" t="n">
        <v>60</v>
      </c>
      <c r="U92" s="16" t="n">
        <v>170</v>
      </c>
      <c r="V92" s="16" t="n">
        <v>150</v>
      </c>
      <c r="W92" s="16" t="n">
        <v>180</v>
      </c>
      <c r="X92" s="22" t="n">
        <v>4.9</v>
      </c>
      <c r="Y92" s="18" t="n">
        <v>4.6</v>
      </c>
      <c r="Z92" s="18" t="n">
        <v>5.5</v>
      </c>
      <c r="AA92" s="23" t="n">
        <v>0</v>
      </c>
      <c r="AB92" s="15" t="n">
        <v>1.26753759286282</v>
      </c>
      <c r="AC92" s="16" t="n">
        <v>340</v>
      </c>
      <c r="AD92" s="16" t="n">
        <v>1</v>
      </c>
      <c r="AE92" s="16" t="s">
        <v>737</v>
      </c>
      <c r="AF92" s="15" t="n">
        <f aca="false">VLOOKUP($AE92,STARING_REEKSEN!$A:$J,3,0)</f>
        <v>0</v>
      </c>
      <c r="AG92" s="15" t="n">
        <f aca="false">VLOOKUP($AE92,STARING_REEKSEN!$A:$J,4,0)</f>
        <v>0.43</v>
      </c>
      <c r="AH92" s="15" t="n">
        <f aca="false">VLOOKUP($AE92,STARING_REEKSEN!$A:$J,5,0)*100</f>
        <v>0.7</v>
      </c>
      <c r="AI92" s="15" t="n">
        <f aca="false">VLOOKUP($AE92,STARING_REEKSEN!$A:$J,6,0)</f>
        <v>1.267</v>
      </c>
      <c r="AJ92" s="15" t="n">
        <f aca="false">VLOOKUP($AE92,STARING_REEKSEN!$A:$J,7,0)/100</f>
        <v>0.0175</v>
      </c>
      <c r="AK92" s="24" t="n">
        <f aca="false">VLOOKUP($AE92,STARING_REEKSEN!$A:$J,8,0)</f>
        <v>-2.387</v>
      </c>
      <c r="AL92" s="15" t="n">
        <f aca="false">1-(1/AI92)</f>
        <v>0.210734017363852</v>
      </c>
      <c r="AM92" s="0" t="n">
        <f aca="false">(I92)/100</f>
        <v>0</v>
      </c>
      <c r="AN92" s="25" t="n">
        <f aca="false">1+POWER(AH92*AM92,AI92)</f>
        <v>1</v>
      </c>
      <c r="AO92" s="25" t="n">
        <f aca="false">POWER(AH92*AM92,AI92-1)</f>
        <v>0</v>
      </c>
      <c r="AP92" s="25" t="n">
        <f aca="false">POWER(POWER(AN92,AL92)-AO92,2)</f>
        <v>1</v>
      </c>
      <c r="AQ92" s="25" t="n">
        <f aca="false">POWER(AN92,AL92*(AK92+2))</f>
        <v>1</v>
      </c>
      <c r="AR92" s="26" t="n">
        <f aca="false">AJ92</f>
        <v>0.0175</v>
      </c>
      <c r="AS92" s="15" t="n">
        <f aca="false">(J92-I92)/100</f>
        <v>0.15</v>
      </c>
      <c r="AT92" s="15" t="n">
        <f aca="false">AR92*AS92</f>
        <v>0.002625</v>
      </c>
      <c r="AU92" s="15" t="n">
        <f aca="false">AF92+(AG92-AF92)/POWER(AN92,AL92)</f>
        <v>0.43</v>
      </c>
      <c r="AV92" s="15" t="n">
        <f aca="false">AU92*AS92</f>
        <v>0.0645</v>
      </c>
      <c r="AW92" s="15" t="n">
        <f aca="false">K92*AS92</f>
        <v>0.9</v>
      </c>
      <c r="AX92" s="42" t="n">
        <f aca="false">ROUND(SUMIF(B:B,B92,AT:AT)/SUMIF(B:B,B92,AS:AS),4)</f>
        <v>0.1641</v>
      </c>
      <c r="AY92" s="42" t="n">
        <f aca="false">IF(SUMIF(B:B,B92,AS:AS)&lt;=0,0,AX92)</f>
        <v>0.1641</v>
      </c>
      <c r="AZ92" s="15" t="n">
        <f aca="false">ROUND(SUMIF(B:B,B92,AV:AV)/SUMIF(B:B,B92,AS:AS),2)</f>
        <v>0.36</v>
      </c>
      <c r="BA92" s="0" t="n">
        <f aca="false">ROUND(SUMIF(B:B,B92,AW:AW)/SUMIF(B:B,B92,AS:AS),0)/100</f>
        <v>0.01</v>
      </c>
      <c r="BB92" s="0" t="n">
        <f aca="false">IF(B92&lt;207,IF(NOT(B92=B91),IF(N92&gt;25,(J92-I92)/100,0),IF(BB91&gt;0,IF(N92&gt;25,(J92-I92)/100,0),0)),0)</f>
        <v>0</v>
      </c>
      <c r="BC92" s="0" t="n">
        <f aca="false">SUMIF(B:B,B92,BB:BB)</f>
        <v>0</v>
      </c>
    </row>
    <row r="93" customFormat="false" ht="12.8" hidden="false" customHeight="false" outlineLevel="0" collapsed="false">
      <c r="A93" s="14" t="n">
        <v>3011</v>
      </c>
      <c r="B93" s="15" t="n">
        <v>303</v>
      </c>
      <c r="C93" s="15" t="n">
        <v>83</v>
      </c>
      <c r="D93" s="16" t="n">
        <v>10190</v>
      </c>
      <c r="E93" s="16" t="s">
        <v>754</v>
      </c>
      <c r="F93" s="16" t="s">
        <v>700</v>
      </c>
      <c r="G93" s="16" t="n">
        <v>2</v>
      </c>
      <c r="H93" s="16" t="s">
        <v>755</v>
      </c>
      <c r="I93" s="16" t="n">
        <v>15</v>
      </c>
      <c r="J93" s="16" t="n">
        <v>35</v>
      </c>
      <c r="K93" s="44" t="n">
        <v>1.8</v>
      </c>
      <c r="L93" s="18" t="n">
        <v>0.5</v>
      </c>
      <c r="M93" s="18" t="n">
        <v>5</v>
      </c>
      <c r="N93" s="19" t="n">
        <v>18</v>
      </c>
      <c r="O93" s="16" t="n">
        <v>8</v>
      </c>
      <c r="P93" s="16" t="n">
        <v>30</v>
      </c>
      <c r="Q93" s="20" t="n">
        <v>12</v>
      </c>
      <c r="R93" s="21" t="n">
        <v>30</v>
      </c>
      <c r="S93" s="16" t="n">
        <v>20</v>
      </c>
      <c r="T93" s="16" t="n">
        <v>60</v>
      </c>
      <c r="U93" s="16" t="n">
        <v>170</v>
      </c>
      <c r="V93" s="16" t="n">
        <v>150</v>
      </c>
      <c r="W93" s="16" t="n">
        <v>180</v>
      </c>
      <c r="X93" s="22" t="n">
        <v>4.9</v>
      </c>
      <c r="Y93" s="18" t="n">
        <v>4.6</v>
      </c>
      <c r="Z93" s="18" t="n">
        <v>5.5</v>
      </c>
      <c r="AA93" s="23" t="n">
        <v>0</v>
      </c>
      <c r="AB93" s="15" t="n">
        <v>1.44566062306471</v>
      </c>
      <c r="AC93" s="16" t="n">
        <v>340</v>
      </c>
      <c r="AD93" s="16" t="n">
        <v>0</v>
      </c>
      <c r="AE93" s="16" t="s">
        <v>756</v>
      </c>
      <c r="AF93" s="15" t="n">
        <f aca="false">VLOOKUP($AE93,STARING_REEKSEN!$A:$J,3,0)</f>
        <v>0.01</v>
      </c>
      <c r="AG93" s="15" t="n">
        <f aca="false">VLOOKUP($AE93,STARING_REEKSEN!$A:$J,4,0)</f>
        <v>0.472</v>
      </c>
      <c r="AH93" s="15" t="n">
        <f aca="false">VLOOKUP($AE93,STARING_REEKSEN!$A:$J,5,0)*100</f>
        <v>1</v>
      </c>
      <c r="AI93" s="15" t="n">
        <f aca="false">VLOOKUP($AE93,STARING_REEKSEN!$A:$J,6,0)</f>
        <v>1.246</v>
      </c>
      <c r="AJ93" s="15" t="n">
        <f aca="false">VLOOKUP($AE93,STARING_REEKSEN!$A:$J,7,0)/100</f>
        <v>0.023</v>
      </c>
      <c r="AK93" s="24" t="n">
        <f aca="false">VLOOKUP($AE93,STARING_REEKSEN!$A:$J,8,0)</f>
        <v>-0.793</v>
      </c>
      <c r="AL93" s="15" t="n">
        <f aca="false">1-(1/AI93)</f>
        <v>0.197431781701445</v>
      </c>
      <c r="AM93" s="0" t="n">
        <f aca="false">(I93)/100</f>
        <v>0.15</v>
      </c>
      <c r="AN93" s="25" t="n">
        <f aca="false">1+POWER(AH93*AM93,AI93)</f>
        <v>1.09406102538163</v>
      </c>
      <c r="AO93" s="25" t="n">
        <f aca="false">POWER(AH93*AM93,AI93-1)</f>
        <v>0.627073502544167</v>
      </c>
      <c r="AP93" s="25" t="n">
        <f aca="false">POWER(POWER(AN93,AL93)-AO93,2)</f>
        <v>0.152750715091134</v>
      </c>
      <c r="AQ93" s="25" t="n">
        <f aca="false">POWER(AN93,AL93*(AK93+2))</f>
        <v>1.02165345243887</v>
      </c>
      <c r="AR93" s="26" t="n">
        <f aca="false">AJ93</f>
        <v>0.023</v>
      </c>
      <c r="AS93" s="15" t="n">
        <f aca="false">(J93-I93)/100</f>
        <v>0.2</v>
      </c>
      <c r="AT93" s="15" t="n">
        <f aca="false">AR93*AS93</f>
        <v>0.0046</v>
      </c>
      <c r="AU93" s="15" t="n">
        <f aca="false">AF93+(AG93-AF93)/POWER(AN93,AL93)</f>
        <v>0.463872566454753</v>
      </c>
      <c r="AV93" s="15" t="n">
        <f aca="false">AU93*AS93</f>
        <v>0.0927745132909506</v>
      </c>
      <c r="AW93" s="15" t="n">
        <f aca="false">K93*AS93</f>
        <v>0.36</v>
      </c>
      <c r="AX93" s="42" t="n">
        <f aca="false">ROUND(SUMIF(B:B,B93,AT:AT)/SUMIF(B:B,B93,AS:AS),4)</f>
        <v>0.1641</v>
      </c>
      <c r="AY93" s="42" t="n">
        <f aca="false">IF(SUMIF(B:B,B93,AS:AS)&lt;=0,0,AX93)</f>
        <v>0.1641</v>
      </c>
      <c r="AZ93" s="15" t="n">
        <f aca="false">ROUND(SUMIF(B:B,B93,AV:AV)/SUMIF(B:B,B93,AS:AS),2)</f>
        <v>0.36</v>
      </c>
      <c r="BA93" s="0" t="n">
        <f aca="false">ROUND(SUMIF(B:B,B93,AW:AW)/SUMIF(B:B,B93,AS:AS),0)/100</f>
        <v>0.01</v>
      </c>
      <c r="BB93" s="0" t="n">
        <f aca="false">IF(B93&lt;207,IF(NOT(B93=B92),IF(N93&gt;25,(J93-I93)/100,0),IF(BB92&gt;0,IF(N93&gt;25,(J93-I93)/100,0),0)),0)</f>
        <v>0</v>
      </c>
      <c r="BC93" s="0" t="n">
        <f aca="false">SUMIF(B:B,B93,BB:BB)</f>
        <v>0</v>
      </c>
    </row>
    <row r="94" customFormat="false" ht="12.8" hidden="false" customHeight="false" outlineLevel="0" collapsed="false">
      <c r="A94" s="14" t="n">
        <v>3011</v>
      </c>
      <c r="B94" s="15" t="n">
        <v>303</v>
      </c>
      <c r="C94" s="15" t="n">
        <v>83</v>
      </c>
      <c r="D94" s="16" t="n">
        <v>10190</v>
      </c>
      <c r="E94" s="16" t="s">
        <v>754</v>
      </c>
      <c r="F94" s="16" t="s">
        <v>700</v>
      </c>
      <c r="G94" s="16" t="n">
        <v>3</v>
      </c>
      <c r="H94" s="16" t="s">
        <v>713</v>
      </c>
      <c r="I94" s="16" t="n">
        <v>35</v>
      </c>
      <c r="J94" s="16" t="n">
        <v>120</v>
      </c>
      <c r="K94" s="44" t="n">
        <v>0.3</v>
      </c>
      <c r="L94" s="18" t="n">
        <v>0.1</v>
      </c>
      <c r="M94" s="18" t="n">
        <v>2</v>
      </c>
      <c r="N94" s="19" t="n">
        <v>3</v>
      </c>
      <c r="O94" s="16" t="n">
        <v>2</v>
      </c>
      <c r="P94" s="16" t="n">
        <v>6</v>
      </c>
      <c r="Q94" s="20" t="n">
        <v>4</v>
      </c>
      <c r="R94" s="21" t="n">
        <v>7</v>
      </c>
      <c r="S94" s="16" t="n">
        <v>4</v>
      </c>
      <c r="T94" s="16" t="n">
        <v>14</v>
      </c>
      <c r="U94" s="16" t="n">
        <v>160</v>
      </c>
      <c r="V94" s="16" t="n">
        <v>130</v>
      </c>
      <c r="W94" s="16" t="n">
        <v>180</v>
      </c>
      <c r="X94" s="22" t="n">
        <v>5</v>
      </c>
      <c r="Y94" s="18" t="n">
        <v>4.6</v>
      </c>
      <c r="Z94" s="18" t="n">
        <v>5.5</v>
      </c>
      <c r="AA94" s="23" t="n">
        <v>0</v>
      </c>
      <c r="AB94" s="15" t="n">
        <v>1.67498313194994</v>
      </c>
      <c r="AC94" s="16" t="n">
        <v>410</v>
      </c>
      <c r="AD94" s="16" t="n">
        <v>0</v>
      </c>
      <c r="AE94" s="16" t="s">
        <v>726</v>
      </c>
      <c r="AF94" s="15" t="n">
        <f aca="false">VLOOKUP($AE94,STARING_REEKSEN!$A:$J,3,0)</f>
        <v>0.01</v>
      </c>
      <c r="AG94" s="15" t="n">
        <f aca="false">VLOOKUP($AE94,STARING_REEKSEN!$A:$J,4,0)</f>
        <v>0.366</v>
      </c>
      <c r="AH94" s="15" t="n">
        <f aca="false">VLOOKUP($AE94,STARING_REEKSEN!$A:$J,5,0)*100</f>
        <v>1.6</v>
      </c>
      <c r="AI94" s="15" t="n">
        <f aca="false">VLOOKUP($AE94,STARING_REEKSEN!$A:$J,6,0)</f>
        <v>2.163</v>
      </c>
      <c r="AJ94" s="15" t="n">
        <f aca="false">VLOOKUP($AE94,STARING_REEKSEN!$A:$J,7,0)/100</f>
        <v>0.2232</v>
      </c>
      <c r="AK94" s="24" t="n">
        <f aca="false">VLOOKUP($AE94,STARING_REEKSEN!$A:$J,8,0)</f>
        <v>2.868</v>
      </c>
      <c r="AL94" s="15" t="n">
        <f aca="false">1-(1/AI94)</f>
        <v>0.537679149329635</v>
      </c>
      <c r="AM94" s="0" t="n">
        <f aca="false">(I94)/100</f>
        <v>0.35</v>
      </c>
      <c r="AN94" s="25" t="n">
        <f aca="false">1+POWER(AH94*AM94,AI94)</f>
        <v>1.28531900604391</v>
      </c>
      <c r="AO94" s="25" t="n">
        <f aca="false">POWER(AH94*AM94,AI94-1)</f>
        <v>0.509498225078416</v>
      </c>
      <c r="AP94" s="25" t="n">
        <f aca="false">POWER(POWER(AN94,AL94)-AO94,2)</f>
        <v>0.403217571257988</v>
      </c>
      <c r="AQ94" s="25" t="n">
        <f aca="false">POWER(AN94,AL94*(AK94+2))</f>
        <v>1.92897951632349</v>
      </c>
      <c r="AR94" s="26" t="n">
        <f aca="false">AJ94</f>
        <v>0.2232</v>
      </c>
      <c r="AS94" s="15" t="n">
        <f aca="false">(J94-I94)/100</f>
        <v>0.85</v>
      </c>
      <c r="AT94" s="15" t="n">
        <f aca="false">AR94*AS94</f>
        <v>0.18972</v>
      </c>
      <c r="AU94" s="15" t="n">
        <f aca="false">AF94+(AG94-AF94)/POWER(AN94,AL94)</f>
        <v>0.321054933676022</v>
      </c>
      <c r="AV94" s="15" t="n">
        <f aca="false">AU94*AS94</f>
        <v>0.272896693624619</v>
      </c>
      <c r="AW94" s="15" t="n">
        <f aca="false">K94*AS94</f>
        <v>0.255</v>
      </c>
      <c r="AX94" s="42" t="n">
        <f aca="false">ROUND(SUMIF(B:B,B94,AT:AT)/SUMIF(B:B,B94,AS:AS),4)</f>
        <v>0.1641</v>
      </c>
      <c r="AY94" s="42" t="n">
        <f aca="false">IF(SUMIF(B:B,B94,AS:AS)&lt;=0,0,AX94)</f>
        <v>0.1641</v>
      </c>
      <c r="AZ94" s="15" t="n">
        <f aca="false">ROUND(SUMIF(B:B,B94,AV:AV)/SUMIF(B:B,B94,AS:AS),2)</f>
        <v>0.36</v>
      </c>
      <c r="BA94" s="0" t="n">
        <f aca="false">ROUND(SUMIF(B:B,B94,AW:AW)/SUMIF(B:B,B94,AS:AS),0)/100</f>
        <v>0.01</v>
      </c>
      <c r="BB94" s="0" t="n">
        <f aca="false">IF(B94&lt;207,IF(NOT(B94=B93),IF(N94&gt;25,(J94-I94)/100,0),IF(BB93&gt;0,IF(N94&gt;25,(J94-I94)/100,0),0)),0)</f>
        <v>0</v>
      </c>
      <c r="BC94" s="0" t="n">
        <f aca="false">SUMIF(B:B,B94,BB:BB)</f>
        <v>0</v>
      </c>
    </row>
    <row r="95" customFormat="false" ht="12.8" hidden="false" customHeight="false" outlineLevel="0" collapsed="false">
      <c r="A95" s="14" t="n">
        <v>3014</v>
      </c>
      <c r="B95" s="15" t="n">
        <v>304</v>
      </c>
      <c r="C95" s="15" t="n">
        <v>99</v>
      </c>
      <c r="D95" s="16" t="n">
        <v>4010</v>
      </c>
      <c r="E95" s="16" t="s">
        <v>141</v>
      </c>
      <c r="F95" s="16" t="s">
        <v>729</v>
      </c>
      <c r="G95" s="16" t="n">
        <v>1</v>
      </c>
      <c r="H95" s="16" t="s">
        <v>757</v>
      </c>
      <c r="I95" s="16" t="n">
        <v>0</v>
      </c>
      <c r="J95" s="16" t="n">
        <v>25</v>
      </c>
      <c r="K95" s="44" t="n">
        <v>5.4</v>
      </c>
      <c r="L95" s="18" t="n">
        <v>2</v>
      </c>
      <c r="M95" s="18" t="n">
        <v>7</v>
      </c>
      <c r="N95" s="19" t="n">
        <v>3</v>
      </c>
      <c r="O95" s="16" t="n">
        <v>2</v>
      </c>
      <c r="P95" s="16" t="n">
        <v>4</v>
      </c>
      <c r="Q95" s="20" t="n">
        <v>10</v>
      </c>
      <c r="R95" s="21" t="n">
        <v>13</v>
      </c>
      <c r="S95" s="16" t="n">
        <v>6</v>
      </c>
      <c r="T95" s="16" t="n">
        <v>16</v>
      </c>
      <c r="U95" s="16" t="n">
        <v>160</v>
      </c>
      <c r="V95" s="16" t="n">
        <v>130</v>
      </c>
      <c r="W95" s="16" t="n">
        <v>200</v>
      </c>
      <c r="X95" s="22" t="n">
        <v>4.8</v>
      </c>
      <c r="Y95" s="18" t="n">
        <v>4.2</v>
      </c>
      <c r="Z95" s="18" t="n">
        <v>5.2</v>
      </c>
      <c r="AA95" s="23" t="n">
        <v>0</v>
      </c>
      <c r="AB95" s="15" t="n">
        <v>1.3752280275476</v>
      </c>
      <c r="AC95" s="16" t="n">
        <v>410</v>
      </c>
      <c r="AD95" s="16" t="n">
        <v>1</v>
      </c>
      <c r="AE95" s="16" t="s">
        <v>723</v>
      </c>
      <c r="AF95" s="15" t="n">
        <f aca="false">VLOOKUP($AE95,STARING_REEKSEN!$A:$J,3,0)</f>
        <v>0.02</v>
      </c>
      <c r="AG95" s="15" t="n">
        <f aca="false">VLOOKUP($AE95,STARING_REEKSEN!$A:$J,4,0)</f>
        <v>0.434</v>
      </c>
      <c r="AH95" s="15" t="n">
        <f aca="false">VLOOKUP($AE95,STARING_REEKSEN!$A:$J,5,0)*100</f>
        <v>2.16</v>
      </c>
      <c r="AI95" s="15" t="n">
        <f aca="false">VLOOKUP($AE95,STARING_REEKSEN!$A:$J,6,0)</f>
        <v>1.349</v>
      </c>
      <c r="AJ95" s="15" t="n">
        <f aca="false">VLOOKUP($AE95,STARING_REEKSEN!$A:$J,7,0)/100</f>
        <v>0.8324</v>
      </c>
      <c r="AK95" s="24" t="n">
        <f aca="false">VLOOKUP($AE95,STARING_REEKSEN!$A:$J,8,0)</f>
        <v>7.202</v>
      </c>
      <c r="AL95" s="15" t="n">
        <f aca="false">1-(1/AI95)</f>
        <v>0.258710155670867</v>
      </c>
      <c r="AM95" s="0" t="n">
        <f aca="false">(I95)/100</f>
        <v>0</v>
      </c>
      <c r="AN95" s="25" t="n">
        <f aca="false">1+POWER(AH95*AM95,AI95)</f>
        <v>1</v>
      </c>
      <c r="AO95" s="25" t="n">
        <f aca="false">POWER(AH95*AM95,AI95-1)</f>
        <v>0</v>
      </c>
      <c r="AP95" s="25" t="n">
        <f aca="false">POWER(POWER(AN95,AL95)-AO95,2)</f>
        <v>1</v>
      </c>
      <c r="AQ95" s="25" t="n">
        <f aca="false">POWER(AN95,AL95*(AK95+2))</f>
        <v>1</v>
      </c>
      <c r="AR95" s="26" t="n">
        <f aca="false">AJ95</f>
        <v>0.8324</v>
      </c>
      <c r="AS95" s="15" t="n">
        <f aca="false">(J95-I95)/100</f>
        <v>0.25</v>
      </c>
      <c r="AT95" s="15" t="n">
        <f aca="false">AR95*AS95</f>
        <v>0.2081</v>
      </c>
      <c r="AU95" s="15" t="n">
        <f aca="false">AF95+(AG95-AF95)/POWER(AN95,AL95)</f>
        <v>0.434</v>
      </c>
      <c r="AV95" s="15" t="n">
        <f aca="false">AU95*AS95</f>
        <v>0.1085</v>
      </c>
      <c r="AW95" s="15" t="n">
        <f aca="false">K95*AS95</f>
        <v>1.35</v>
      </c>
      <c r="AX95" s="42" t="n">
        <f aca="false">ROUND(SUMIF(B:B,B95,AT:AT)/SUMIF(B:B,B95,AS:AS),4)</f>
        <v>0.3514</v>
      </c>
      <c r="AY95" s="42" t="n">
        <f aca="false">IF(SUMIF(B:B,B95,AS:AS)&lt;=0,0,AX95)</f>
        <v>0.3514</v>
      </c>
      <c r="AZ95" s="15" t="n">
        <f aca="false">ROUND(SUMIF(B:B,B95,AV:AV)/SUMIF(B:B,B95,AS:AS),2)</f>
        <v>0.32</v>
      </c>
      <c r="BA95" s="0" t="n">
        <f aca="false">ROUND(SUMIF(B:B,B95,AW:AW)/SUMIF(B:B,B95,AS:AS),0)/100</f>
        <v>0.02</v>
      </c>
      <c r="BB95" s="0" t="n">
        <f aca="false">IF(B95&lt;207,IF(NOT(B95=B94),IF(N95&gt;25,(J95-I95)/100,0),IF(BB94&gt;0,IF(N95&gt;25,(J95-I95)/100,0),0)),0)</f>
        <v>0</v>
      </c>
      <c r="BC95" s="0" t="n">
        <f aca="false">SUMIF(B:B,B95,BB:BB)</f>
        <v>0</v>
      </c>
    </row>
    <row r="96" customFormat="false" ht="12.8" hidden="false" customHeight="false" outlineLevel="0" collapsed="false">
      <c r="A96" s="14" t="n">
        <v>3014</v>
      </c>
      <c r="B96" s="15" t="n">
        <v>304</v>
      </c>
      <c r="C96" s="15" t="n">
        <v>99</v>
      </c>
      <c r="D96" s="16" t="n">
        <v>4010</v>
      </c>
      <c r="E96" s="16" t="s">
        <v>141</v>
      </c>
      <c r="F96" s="16" t="s">
        <v>729</v>
      </c>
      <c r="G96" s="16" t="n">
        <v>2</v>
      </c>
      <c r="H96" s="16" t="s">
        <v>753</v>
      </c>
      <c r="I96" s="16" t="n">
        <v>25</v>
      </c>
      <c r="J96" s="16" t="n">
        <v>40</v>
      </c>
      <c r="K96" s="44" t="n">
        <v>2.2</v>
      </c>
      <c r="L96" s="18" t="n">
        <v>0.8</v>
      </c>
      <c r="M96" s="18" t="n">
        <v>5</v>
      </c>
      <c r="N96" s="19" t="n">
        <v>3</v>
      </c>
      <c r="O96" s="16" t="n">
        <v>2</v>
      </c>
      <c r="P96" s="16" t="n">
        <v>4</v>
      </c>
      <c r="Q96" s="20" t="n">
        <v>8</v>
      </c>
      <c r="R96" s="21" t="n">
        <v>11</v>
      </c>
      <c r="S96" s="16" t="n">
        <v>6</v>
      </c>
      <c r="T96" s="16" t="n">
        <v>16</v>
      </c>
      <c r="U96" s="16" t="n">
        <v>160</v>
      </c>
      <c r="V96" s="16" t="n">
        <v>130</v>
      </c>
      <c r="W96" s="16" t="n">
        <v>200</v>
      </c>
      <c r="X96" s="22" t="n">
        <v>4.5</v>
      </c>
      <c r="Y96" s="18" t="n">
        <v>4</v>
      </c>
      <c r="Z96" s="18" t="n">
        <v>5</v>
      </c>
      <c r="AA96" s="23" t="n">
        <v>0</v>
      </c>
      <c r="AB96" s="15" t="n">
        <v>1.57590589246178</v>
      </c>
      <c r="AC96" s="16" t="n">
        <v>410</v>
      </c>
      <c r="AD96" s="16" t="n">
        <v>0</v>
      </c>
      <c r="AE96" s="16" t="s">
        <v>710</v>
      </c>
      <c r="AF96" s="15" t="n">
        <f aca="false">VLOOKUP($AE96,STARING_REEKSEN!$A:$J,3,0)</f>
        <v>0.02</v>
      </c>
      <c r="AG96" s="15" t="n">
        <f aca="false">VLOOKUP($AE96,STARING_REEKSEN!$A:$J,4,0)</f>
        <v>0.387</v>
      </c>
      <c r="AH96" s="15" t="n">
        <f aca="false">VLOOKUP($AE96,STARING_REEKSEN!$A:$J,5,0)*100</f>
        <v>1.61</v>
      </c>
      <c r="AI96" s="15" t="n">
        <f aca="false">VLOOKUP($AE96,STARING_REEKSEN!$A:$J,6,0)</f>
        <v>1.524</v>
      </c>
      <c r="AJ96" s="15" t="n">
        <f aca="false">VLOOKUP($AE96,STARING_REEKSEN!$A:$J,7,0)/100</f>
        <v>0.2276</v>
      </c>
      <c r="AK96" s="24" t="n">
        <f aca="false">VLOOKUP($AE96,STARING_REEKSEN!$A:$J,8,0)</f>
        <v>2.44</v>
      </c>
      <c r="AL96" s="15" t="n">
        <f aca="false">1-(1/AI96)</f>
        <v>0.343832020997375</v>
      </c>
      <c r="AM96" s="0" t="n">
        <f aca="false">(I96)/100</f>
        <v>0.25</v>
      </c>
      <c r="AN96" s="25" t="n">
        <f aca="false">1+POWER(AH96*AM96,AI96)</f>
        <v>1.24984071165803</v>
      </c>
      <c r="AO96" s="25" t="n">
        <f aca="false">POWER(AH96*AM96,AI96-1)</f>
        <v>0.620722264988892</v>
      </c>
      <c r="AP96" s="25" t="n">
        <f aca="false">POWER(POWER(AN96,AL96)-AO96,2)</f>
        <v>0.210657445094786</v>
      </c>
      <c r="AQ96" s="25" t="n">
        <f aca="false">POWER(AN96,AL96*(AK96+2))</f>
        <v>1.40559339417563</v>
      </c>
      <c r="AR96" s="26" t="n">
        <f aca="false">AJ96</f>
        <v>0.2276</v>
      </c>
      <c r="AS96" s="15" t="n">
        <f aca="false">(J96-I96)/100</f>
        <v>0.15</v>
      </c>
      <c r="AT96" s="15" t="n">
        <f aca="false">AR96*AS96</f>
        <v>0.03414</v>
      </c>
      <c r="AU96" s="15" t="n">
        <f aca="false">AF96+(AG96-AF96)/POWER(AN96,AL96)</f>
        <v>0.359910302752719</v>
      </c>
      <c r="AV96" s="15" t="n">
        <f aca="false">AU96*AS96</f>
        <v>0.0539865454129079</v>
      </c>
      <c r="AW96" s="15" t="n">
        <f aca="false">K96*AS96</f>
        <v>0.33</v>
      </c>
      <c r="AX96" s="42" t="n">
        <f aca="false">ROUND(SUMIF(B:B,B96,AT:AT)/SUMIF(B:B,B96,AS:AS),4)</f>
        <v>0.3514</v>
      </c>
      <c r="AY96" s="42" t="n">
        <f aca="false">IF(SUMIF(B:B,B96,AS:AS)&lt;=0,0,AX96)</f>
        <v>0.3514</v>
      </c>
      <c r="AZ96" s="15" t="n">
        <f aca="false">ROUND(SUMIF(B:B,B96,AV:AV)/SUMIF(B:B,B96,AS:AS),2)</f>
        <v>0.32</v>
      </c>
      <c r="BA96" s="0" t="n">
        <f aca="false">ROUND(SUMIF(B:B,B96,AW:AW)/SUMIF(B:B,B96,AS:AS),0)/100</f>
        <v>0.02</v>
      </c>
      <c r="BB96" s="0" t="n">
        <f aca="false">IF(B96&lt;207,IF(NOT(B96=B95),IF(N96&gt;25,(J96-I96)/100,0),IF(BB95&gt;0,IF(N96&gt;25,(J96-I96)/100,0),0)),0)</f>
        <v>0</v>
      </c>
      <c r="BC96" s="0" t="n">
        <f aca="false">SUMIF(B:B,B96,BB:BB)</f>
        <v>0</v>
      </c>
    </row>
    <row r="97" customFormat="false" ht="12.8" hidden="false" customHeight="false" outlineLevel="0" collapsed="false">
      <c r="A97" s="14" t="n">
        <v>3014</v>
      </c>
      <c r="B97" s="15" t="n">
        <v>304</v>
      </c>
      <c r="C97" s="15" t="n">
        <v>99</v>
      </c>
      <c r="D97" s="16" t="n">
        <v>4010</v>
      </c>
      <c r="E97" s="16" t="s">
        <v>141</v>
      </c>
      <c r="F97" s="16" t="s">
        <v>729</v>
      </c>
      <c r="G97" s="16" t="n">
        <v>3</v>
      </c>
      <c r="H97" s="16" t="s">
        <v>758</v>
      </c>
      <c r="I97" s="16" t="n">
        <v>40</v>
      </c>
      <c r="J97" s="16" t="n">
        <v>60</v>
      </c>
      <c r="K97" s="44" t="n">
        <v>1</v>
      </c>
      <c r="L97" s="18" t="n">
        <v>0.4</v>
      </c>
      <c r="M97" s="18" t="n">
        <v>2</v>
      </c>
      <c r="N97" s="19" t="n">
        <v>3</v>
      </c>
      <c r="O97" s="16" t="n">
        <v>2</v>
      </c>
      <c r="P97" s="16" t="n">
        <v>4</v>
      </c>
      <c r="Q97" s="20" t="n">
        <v>8</v>
      </c>
      <c r="R97" s="21" t="n">
        <v>11</v>
      </c>
      <c r="S97" s="16" t="n">
        <v>6</v>
      </c>
      <c r="T97" s="16" t="n">
        <v>16</v>
      </c>
      <c r="U97" s="16" t="n">
        <v>160</v>
      </c>
      <c r="V97" s="16" t="n">
        <v>130</v>
      </c>
      <c r="W97" s="16" t="n">
        <v>200</v>
      </c>
      <c r="X97" s="22" t="n">
        <v>4.5</v>
      </c>
      <c r="Y97" s="18" t="n">
        <v>4</v>
      </c>
      <c r="Z97" s="18" t="n">
        <v>5</v>
      </c>
      <c r="AA97" s="23" t="n">
        <v>0</v>
      </c>
      <c r="AB97" s="15" t="n">
        <v>1.6327179496765</v>
      </c>
      <c r="AC97" s="16" t="n">
        <v>410</v>
      </c>
      <c r="AD97" s="16" t="n">
        <v>0</v>
      </c>
      <c r="AE97" s="16" t="s">
        <v>710</v>
      </c>
      <c r="AF97" s="15" t="n">
        <f aca="false">VLOOKUP($AE97,STARING_REEKSEN!$A:$J,3,0)</f>
        <v>0.02</v>
      </c>
      <c r="AG97" s="15" t="n">
        <f aca="false">VLOOKUP($AE97,STARING_REEKSEN!$A:$J,4,0)</f>
        <v>0.387</v>
      </c>
      <c r="AH97" s="15" t="n">
        <f aca="false">VLOOKUP($AE97,STARING_REEKSEN!$A:$J,5,0)*100</f>
        <v>1.61</v>
      </c>
      <c r="AI97" s="15" t="n">
        <f aca="false">VLOOKUP($AE97,STARING_REEKSEN!$A:$J,6,0)</f>
        <v>1.524</v>
      </c>
      <c r="AJ97" s="15" t="n">
        <f aca="false">VLOOKUP($AE97,STARING_REEKSEN!$A:$J,7,0)/100</f>
        <v>0.2276</v>
      </c>
      <c r="AK97" s="24" t="n">
        <f aca="false">VLOOKUP($AE97,STARING_REEKSEN!$A:$J,8,0)</f>
        <v>2.44</v>
      </c>
      <c r="AL97" s="15" t="n">
        <f aca="false">1-(1/AI97)</f>
        <v>0.343832020997375</v>
      </c>
      <c r="AM97" s="0" t="n">
        <f aca="false">(I97)/100</f>
        <v>0.4</v>
      </c>
      <c r="AN97" s="25" t="n">
        <f aca="false">1+POWER(AH97*AM97,AI97)</f>
        <v>1.51137802537854</v>
      </c>
      <c r="AO97" s="25" t="n">
        <f aca="false">POWER(AH97*AM97,AI97-1)</f>
        <v>0.794065256798969</v>
      </c>
      <c r="AP97" s="25" t="n">
        <f aca="false">POWER(POWER(AN97,AL97)-AO97,2)</f>
        <v>0.128538791498288</v>
      </c>
      <c r="AQ97" s="25" t="n">
        <f aca="false">POWER(AN97,AL97*(AK97+2))</f>
        <v>1.87859655735535</v>
      </c>
      <c r="AR97" s="26" t="n">
        <f aca="false">AJ97</f>
        <v>0.2276</v>
      </c>
      <c r="AS97" s="15" t="n">
        <f aca="false">(J97-I97)/100</f>
        <v>0.2</v>
      </c>
      <c r="AT97" s="15" t="n">
        <f aca="false">AR97*AS97</f>
        <v>0.04552</v>
      </c>
      <c r="AU97" s="15" t="n">
        <f aca="false">AF97+(AG97-AF97)/POWER(AN97,AL97)</f>
        <v>0.338413774950068</v>
      </c>
      <c r="AV97" s="15" t="n">
        <f aca="false">AU97*AS97</f>
        <v>0.0676827549900136</v>
      </c>
      <c r="AW97" s="15" t="n">
        <f aca="false">K97*AS97</f>
        <v>0.2</v>
      </c>
      <c r="AX97" s="42" t="n">
        <f aca="false">ROUND(SUMIF(B:B,B97,AT:AT)/SUMIF(B:B,B97,AS:AS),4)</f>
        <v>0.3514</v>
      </c>
      <c r="AY97" s="42" t="n">
        <f aca="false">IF(SUMIF(B:B,B97,AS:AS)&lt;=0,0,AX97)</f>
        <v>0.3514</v>
      </c>
      <c r="AZ97" s="15" t="n">
        <f aca="false">ROUND(SUMIF(B:B,B97,AV:AV)/SUMIF(B:B,B97,AS:AS),2)</f>
        <v>0.32</v>
      </c>
      <c r="BA97" s="0" t="n">
        <f aca="false">ROUND(SUMIF(B:B,B97,AW:AW)/SUMIF(B:B,B97,AS:AS),0)/100</f>
        <v>0.02</v>
      </c>
      <c r="BB97" s="0" t="n">
        <f aca="false">IF(B97&lt;207,IF(NOT(B97=B96),IF(N97&gt;25,(J97-I97)/100,0),IF(BB96&gt;0,IF(N97&gt;25,(J97-I97)/100,0),0)),0)</f>
        <v>0</v>
      </c>
      <c r="BC97" s="0" t="n">
        <f aca="false">SUMIF(B:B,B97,BB:BB)</f>
        <v>0</v>
      </c>
    </row>
    <row r="98" customFormat="false" ht="12.8" hidden="false" customHeight="false" outlineLevel="0" collapsed="false">
      <c r="A98" s="14" t="n">
        <v>3014</v>
      </c>
      <c r="B98" s="15" t="n">
        <v>304</v>
      </c>
      <c r="C98" s="15" t="n">
        <v>99</v>
      </c>
      <c r="D98" s="16" t="n">
        <v>4010</v>
      </c>
      <c r="E98" s="16" t="s">
        <v>141</v>
      </c>
      <c r="F98" s="16" t="s">
        <v>729</v>
      </c>
      <c r="G98" s="16" t="n">
        <v>4</v>
      </c>
      <c r="H98" s="16" t="s">
        <v>755</v>
      </c>
      <c r="I98" s="16" t="n">
        <v>60</v>
      </c>
      <c r="J98" s="16" t="n">
        <v>120</v>
      </c>
      <c r="K98" s="44" t="n">
        <v>0.3</v>
      </c>
      <c r="L98" s="18" t="n">
        <v>0.1</v>
      </c>
      <c r="M98" s="18" t="n">
        <v>1</v>
      </c>
      <c r="N98" s="19" t="n">
        <v>3</v>
      </c>
      <c r="O98" s="16" t="n">
        <v>2</v>
      </c>
      <c r="P98" s="16" t="n">
        <v>4</v>
      </c>
      <c r="Q98" s="20" t="n">
        <v>6</v>
      </c>
      <c r="R98" s="21" t="n">
        <v>9</v>
      </c>
      <c r="S98" s="16" t="n">
        <v>6</v>
      </c>
      <c r="T98" s="16" t="n">
        <v>20</v>
      </c>
      <c r="U98" s="16" t="n">
        <v>160</v>
      </c>
      <c r="V98" s="16" t="n">
        <v>130</v>
      </c>
      <c r="W98" s="16" t="n">
        <v>200</v>
      </c>
      <c r="X98" s="22" t="n">
        <v>4.7</v>
      </c>
      <c r="Y98" s="18" t="n">
        <v>4.5</v>
      </c>
      <c r="Z98" s="18" t="n">
        <v>5</v>
      </c>
      <c r="AA98" s="23" t="n">
        <v>0</v>
      </c>
      <c r="AB98" s="15" t="n">
        <v>1.67177880559863</v>
      </c>
      <c r="AC98" s="16" t="n">
        <v>410</v>
      </c>
      <c r="AD98" s="16" t="n">
        <v>0</v>
      </c>
      <c r="AE98" s="16" t="s">
        <v>726</v>
      </c>
      <c r="AF98" s="15" t="n">
        <f aca="false">VLOOKUP($AE98,STARING_REEKSEN!$A:$J,3,0)</f>
        <v>0.01</v>
      </c>
      <c r="AG98" s="15" t="n">
        <f aca="false">VLOOKUP($AE98,STARING_REEKSEN!$A:$J,4,0)</f>
        <v>0.366</v>
      </c>
      <c r="AH98" s="15" t="n">
        <f aca="false">VLOOKUP($AE98,STARING_REEKSEN!$A:$J,5,0)*100</f>
        <v>1.6</v>
      </c>
      <c r="AI98" s="15" t="n">
        <f aca="false">VLOOKUP($AE98,STARING_REEKSEN!$A:$J,6,0)</f>
        <v>2.163</v>
      </c>
      <c r="AJ98" s="15" t="n">
        <f aca="false">VLOOKUP($AE98,STARING_REEKSEN!$A:$J,7,0)/100</f>
        <v>0.2232</v>
      </c>
      <c r="AK98" s="24" t="n">
        <f aca="false">VLOOKUP($AE98,STARING_REEKSEN!$A:$J,8,0)</f>
        <v>2.868</v>
      </c>
      <c r="AL98" s="15" t="n">
        <f aca="false">1-(1/AI98)</f>
        <v>0.537679149329635</v>
      </c>
      <c r="AM98" s="0" t="n">
        <f aca="false">(I98)/100</f>
        <v>0.6</v>
      </c>
      <c r="AN98" s="25" t="n">
        <f aca="false">1+POWER(AH98*AM98,AI98)</f>
        <v>1.91548804430746</v>
      </c>
      <c r="AO98" s="25" t="n">
        <f aca="false">POWER(AH98*AM98,AI98-1)</f>
        <v>0.953633379486942</v>
      </c>
      <c r="AP98" s="25" t="n">
        <f aca="false">POWER(POWER(AN98,AL98)-AO98,2)</f>
        <v>0.215938345221646</v>
      </c>
      <c r="AQ98" s="25" t="n">
        <f aca="false">POWER(AN98,AL98*(AK98+2))</f>
        <v>5.48080636780866</v>
      </c>
      <c r="AR98" s="26" t="n">
        <f aca="false">AJ98</f>
        <v>0.2232</v>
      </c>
      <c r="AS98" s="15" t="n">
        <f aca="false">(J98-I98)/100</f>
        <v>0.6</v>
      </c>
      <c r="AT98" s="15" t="n">
        <f aca="false">AR98*AS98</f>
        <v>0.13392</v>
      </c>
      <c r="AU98" s="15" t="n">
        <f aca="false">AF98+(AG98-AF98)/POWER(AN98,AL98)</f>
        <v>0.261000291452471</v>
      </c>
      <c r="AV98" s="15" t="n">
        <f aca="false">AU98*AS98</f>
        <v>0.156600174871482</v>
      </c>
      <c r="AW98" s="15" t="n">
        <f aca="false">K98*AS98</f>
        <v>0.18</v>
      </c>
      <c r="AX98" s="42" t="n">
        <f aca="false">ROUND(SUMIF(B:B,B98,AT:AT)/SUMIF(B:B,B98,AS:AS),4)</f>
        <v>0.3514</v>
      </c>
      <c r="AY98" s="42" t="n">
        <f aca="false">IF(SUMIF(B:B,B98,AS:AS)&lt;=0,0,AX98)</f>
        <v>0.3514</v>
      </c>
      <c r="AZ98" s="15" t="n">
        <f aca="false">ROUND(SUMIF(B:B,B98,AV:AV)/SUMIF(B:B,B98,AS:AS),2)</f>
        <v>0.32</v>
      </c>
      <c r="BA98" s="0" t="n">
        <f aca="false">ROUND(SUMIF(B:B,B98,AW:AW)/SUMIF(B:B,B98,AS:AS),0)/100</f>
        <v>0.02</v>
      </c>
      <c r="BB98" s="0" t="n">
        <f aca="false">IF(B98&lt;207,IF(NOT(B98=B97),IF(N98&gt;25,(J98-I98)/100,0),IF(BB97&gt;0,IF(N98&gt;25,(J98-I98)/100,0),0)),0)</f>
        <v>0</v>
      </c>
      <c r="BC98" s="0" t="n">
        <f aca="false">SUMIF(B:B,B98,BB:BB)</f>
        <v>0</v>
      </c>
    </row>
    <row r="99" customFormat="false" ht="12.8" hidden="false" customHeight="false" outlineLevel="0" collapsed="false">
      <c r="A99" s="43" t="n">
        <v>3014</v>
      </c>
      <c r="B99" s="15" t="n">
        <v>305</v>
      </c>
      <c r="C99" s="15" t="n">
        <v>60</v>
      </c>
      <c r="D99" s="16" t="n">
        <v>4020</v>
      </c>
      <c r="E99" s="16" t="s">
        <v>759</v>
      </c>
      <c r="F99" s="16" t="s">
        <v>700</v>
      </c>
      <c r="G99" s="16" t="n">
        <v>1</v>
      </c>
      <c r="H99" s="16" t="s">
        <v>757</v>
      </c>
      <c r="I99" s="16" t="n">
        <v>0</v>
      </c>
      <c r="J99" s="16" t="n">
        <v>25</v>
      </c>
      <c r="K99" s="44" t="n">
        <v>5</v>
      </c>
      <c r="L99" s="18" t="n">
        <v>2</v>
      </c>
      <c r="M99" s="18" t="n">
        <v>8</v>
      </c>
      <c r="N99" s="19" t="n">
        <v>3</v>
      </c>
      <c r="O99" s="16" t="n">
        <v>2</v>
      </c>
      <c r="P99" s="16" t="n">
        <v>4</v>
      </c>
      <c r="Q99" s="20" t="n">
        <v>8</v>
      </c>
      <c r="R99" s="21" t="n">
        <v>11</v>
      </c>
      <c r="S99" s="16" t="n">
        <v>6</v>
      </c>
      <c r="T99" s="16" t="n">
        <v>16</v>
      </c>
      <c r="U99" s="16" t="n">
        <v>170</v>
      </c>
      <c r="V99" s="16" t="n">
        <v>150</v>
      </c>
      <c r="W99" s="16" t="n">
        <v>200</v>
      </c>
      <c r="X99" s="22" t="n">
        <v>4.8</v>
      </c>
      <c r="Y99" s="18" t="n">
        <v>4.2</v>
      </c>
      <c r="Z99" s="18" t="n">
        <v>5.2</v>
      </c>
      <c r="AA99" s="23" t="n">
        <v>0</v>
      </c>
      <c r="AB99" s="15" t="n">
        <v>1.39088960469336</v>
      </c>
      <c r="AC99" s="16" t="n">
        <v>410</v>
      </c>
      <c r="AD99" s="16" t="n">
        <v>1</v>
      </c>
      <c r="AE99" s="16" t="s">
        <v>723</v>
      </c>
      <c r="AF99" s="15" t="n">
        <f aca="false">VLOOKUP($AE99,STARING_REEKSEN!$A:$J,3,0)</f>
        <v>0.02</v>
      </c>
      <c r="AG99" s="15" t="n">
        <f aca="false">VLOOKUP($AE99,STARING_REEKSEN!$A:$J,4,0)</f>
        <v>0.434</v>
      </c>
      <c r="AH99" s="15" t="n">
        <f aca="false">VLOOKUP($AE99,STARING_REEKSEN!$A:$J,5,0)*100</f>
        <v>2.16</v>
      </c>
      <c r="AI99" s="15" t="n">
        <f aca="false">VLOOKUP($AE99,STARING_REEKSEN!$A:$J,6,0)</f>
        <v>1.349</v>
      </c>
      <c r="AJ99" s="15" t="n">
        <f aca="false">VLOOKUP($AE99,STARING_REEKSEN!$A:$J,7,0)/100</f>
        <v>0.8324</v>
      </c>
      <c r="AK99" s="24" t="n">
        <f aca="false">VLOOKUP($AE99,STARING_REEKSEN!$A:$J,8,0)</f>
        <v>7.202</v>
      </c>
      <c r="AL99" s="15" t="n">
        <f aca="false">1-(1/AI99)</f>
        <v>0.258710155670867</v>
      </c>
      <c r="AM99" s="0" t="n">
        <f aca="false">(I99)/100</f>
        <v>0</v>
      </c>
      <c r="AN99" s="25" t="n">
        <f aca="false">1+POWER(AH99*AM99,AI99)</f>
        <v>1</v>
      </c>
      <c r="AO99" s="25" t="n">
        <f aca="false">POWER(AH99*AM99,AI99-1)</f>
        <v>0</v>
      </c>
      <c r="AP99" s="25" t="n">
        <f aca="false">POWER(POWER(AN99,AL99)-AO99,2)</f>
        <v>1</v>
      </c>
      <c r="AQ99" s="25" t="n">
        <f aca="false">POWER(AN99,AL99*(AK99+2))</f>
        <v>1</v>
      </c>
      <c r="AR99" s="26" t="n">
        <f aca="false">AJ99</f>
        <v>0.8324</v>
      </c>
      <c r="AS99" s="15" t="n">
        <f aca="false">(J99-I99)/100</f>
        <v>0.25</v>
      </c>
      <c r="AT99" s="15" t="n">
        <f aca="false">AR99*AS99</f>
        <v>0.2081</v>
      </c>
      <c r="AU99" s="15" t="n">
        <f aca="false">AF99+(AG99-AF99)/POWER(AN99,AL99)</f>
        <v>0.434</v>
      </c>
      <c r="AV99" s="15" t="n">
        <f aca="false">AU99*AS99</f>
        <v>0.1085</v>
      </c>
      <c r="AW99" s="15" t="n">
        <f aca="false">K99*AS99</f>
        <v>1.25</v>
      </c>
      <c r="AX99" s="42" t="n">
        <f aca="false">ROUND(SUMIF(B:B,B99,AT:AT)/SUMIF(B:B,B99,AS:AS),4)</f>
        <v>0.3379</v>
      </c>
      <c r="AY99" s="42" t="n">
        <f aca="false">IF(SUMIF(B:B,B99,AS:AS)&lt;=0,0,AX99)</f>
        <v>0.3379</v>
      </c>
      <c r="AZ99" s="15" t="n">
        <f aca="false">ROUND(SUMIF(B:B,B99,AV:AV)/SUMIF(B:B,B99,AS:AS),2)</f>
        <v>0.27</v>
      </c>
      <c r="BA99" s="0" t="n">
        <f aca="false">ROUND(SUMIF(B:B,B99,AW:AW)/SUMIF(B:B,B99,AS:AS),0)/100</f>
        <v>0.02</v>
      </c>
      <c r="BB99" s="0" t="n">
        <f aca="false">IF(B99&lt;207,IF(NOT(B99=B98),IF(N99&gt;25,(J99-I99)/100,0),IF(BB98&gt;0,IF(N99&gt;25,(J99-I99)/100,0),0)),0)</f>
        <v>0</v>
      </c>
      <c r="BC99" s="0" t="n">
        <f aca="false">SUMIF(B:B,B99,BB:BB)</f>
        <v>0</v>
      </c>
    </row>
    <row r="100" customFormat="false" ht="12.8" hidden="false" customHeight="false" outlineLevel="0" collapsed="false">
      <c r="A100" s="43" t="n">
        <v>3014</v>
      </c>
      <c r="B100" s="15" t="n">
        <v>305</v>
      </c>
      <c r="C100" s="15" t="n">
        <v>60</v>
      </c>
      <c r="D100" s="16" t="n">
        <v>4020</v>
      </c>
      <c r="E100" s="16" t="s">
        <v>759</v>
      </c>
      <c r="F100" s="16" t="s">
        <v>700</v>
      </c>
      <c r="G100" s="16" t="n">
        <v>2</v>
      </c>
      <c r="H100" s="16" t="s">
        <v>753</v>
      </c>
      <c r="I100" s="16" t="n">
        <v>25</v>
      </c>
      <c r="J100" s="16" t="n">
        <v>35</v>
      </c>
      <c r="K100" s="44" t="n">
        <v>2.4</v>
      </c>
      <c r="L100" s="18" t="n">
        <v>0.8</v>
      </c>
      <c r="M100" s="18" t="n">
        <v>5</v>
      </c>
      <c r="N100" s="19" t="n">
        <v>2</v>
      </c>
      <c r="O100" s="16" t="n">
        <v>1</v>
      </c>
      <c r="P100" s="16" t="n">
        <v>4</v>
      </c>
      <c r="Q100" s="20" t="n">
        <v>7</v>
      </c>
      <c r="R100" s="21" t="n">
        <v>9</v>
      </c>
      <c r="S100" s="16" t="n">
        <v>6</v>
      </c>
      <c r="T100" s="16" t="n">
        <v>16</v>
      </c>
      <c r="U100" s="16" t="n">
        <v>170</v>
      </c>
      <c r="V100" s="16" t="n">
        <v>150</v>
      </c>
      <c r="W100" s="16" t="n">
        <v>200</v>
      </c>
      <c r="X100" s="22" t="n">
        <v>4.5</v>
      </c>
      <c r="Y100" s="18" t="n">
        <v>4</v>
      </c>
      <c r="Z100" s="18" t="n">
        <v>5</v>
      </c>
      <c r="AA100" s="23" t="n">
        <v>0</v>
      </c>
      <c r="AB100" s="15" t="n">
        <v>1.56815043600346</v>
      </c>
      <c r="AC100" s="16" t="n">
        <v>410</v>
      </c>
      <c r="AD100" s="16" t="n">
        <v>0</v>
      </c>
      <c r="AE100" s="16" t="s">
        <v>726</v>
      </c>
      <c r="AF100" s="15" t="n">
        <f aca="false">VLOOKUP($AE100,STARING_REEKSEN!$A:$J,3,0)</f>
        <v>0.01</v>
      </c>
      <c r="AG100" s="15" t="n">
        <f aca="false">VLOOKUP($AE100,STARING_REEKSEN!$A:$J,4,0)</f>
        <v>0.366</v>
      </c>
      <c r="AH100" s="15" t="n">
        <f aca="false">VLOOKUP($AE100,STARING_REEKSEN!$A:$J,5,0)*100</f>
        <v>1.6</v>
      </c>
      <c r="AI100" s="15" t="n">
        <f aca="false">VLOOKUP($AE100,STARING_REEKSEN!$A:$J,6,0)</f>
        <v>2.163</v>
      </c>
      <c r="AJ100" s="15" t="n">
        <f aca="false">VLOOKUP($AE100,STARING_REEKSEN!$A:$J,7,0)/100</f>
        <v>0.2232</v>
      </c>
      <c r="AK100" s="24" t="n">
        <f aca="false">VLOOKUP($AE100,STARING_REEKSEN!$A:$J,8,0)</f>
        <v>2.868</v>
      </c>
      <c r="AL100" s="15" t="n">
        <f aca="false">1-(1/AI100)</f>
        <v>0.537679149329635</v>
      </c>
      <c r="AM100" s="0" t="n">
        <f aca="false">(I100)/100</f>
        <v>0.25</v>
      </c>
      <c r="AN100" s="25" t="n">
        <f aca="false">1+POWER(AH100*AM100,AI100)</f>
        <v>1.13780207629768</v>
      </c>
      <c r="AO100" s="25" t="n">
        <f aca="false">POWER(AH100*AM100,AI100-1)</f>
        <v>0.344505190744206</v>
      </c>
      <c r="AP100" s="25" t="n">
        <f aca="false">POWER(POWER(AN100,AL100)-AO100,2)</f>
        <v>0.529073178832967</v>
      </c>
      <c r="AQ100" s="25" t="n">
        <f aca="false">POWER(AN100,AL100*(AK100+2))</f>
        <v>1.40200730680862</v>
      </c>
      <c r="AR100" s="26" t="n">
        <f aca="false">AJ100</f>
        <v>0.2232</v>
      </c>
      <c r="AS100" s="15" t="n">
        <f aca="false">(J100-I100)/100</f>
        <v>0.1</v>
      </c>
      <c r="AT100" s="15" t="n">
        <f aca="false">AR100*AS100</f>
        <v>0.02232</v>
      </c>
      <c r="AU100" s="15" t="n">
        <f aca="false">AF100+(AG100-AF100)/POWER(AN100,AL100)</f>
        <v>0.342126929607086</v>
      </c>
      <c r="AV100" s="15" t="n">
        <f aca="false">AU100*AS100</f>
        <v>0.0342126929607086</v>
      </c>
      <c r="AW100" s="15" t="n">
        <f aca="false">K100*AS100</f>
        <v>0.24</v>
      </c>
      <c r="AX100" s="42" t="n">
        <f aca="false">ROUND(SUMIF(B:B,B100,AT:AT)/SUMIF(B:B,B100,AS:AS),4)</f>
        <v>0.3379</v>
      </c>
      <c r="AY100" s="42" t="n">
        <f aca="false">IF(SUMIF(B:B,B100,AS:AS)&lt;=0,0,AX100)</f>
        <v>0.3379</v>
      </c>
      <c r="AZ100" s="15" t="n">
        <f aca="false">ROUND(SUMIF(B:B,B100,AV:AV)/SUMIF(B:B,B100,AS:AS),2)</f>
        <v>0.27</v>
      </c>
      <c r="BA100" s="0" t="n">
        <f aca="false">ROUND(SUMIF(B:B,B100,AW:AW)/SUMIF(B:B,B100,AS:AS),0)/100</f>
        <v>0.02</v>
      </c>
      <c r="BB100" s="0" t="n">
        <f aca="false">IF(B100&lt;207,IF(NOT(B100=B99),IF(N100&gt;25,(J100-I100)/100,0),IF(BB99&gt;0,IF(N100&gt;25,(J100-I100)/100,0),0)),0)</f>
        <v>0</v>
      </c>
      <c r="BC100" s="0" t="n">
        <f aca="false">SUMIF(B:B,B100,BB:BB)</f>
        <v>0</v>
      </c>
    </row>
    <row r="101" customFormat="false" ht="12.8" hidden="false" customHeight="false" outlineLevel="0" collapsed="false">
      <c r="A101" s="43" t="n">
        <v>3014</v>
      </c>
      <c r="B101" s="15" t="n">
        <v>305</v>
      </c>
      <c r="C101" s="15" t="n">
        <v>60</v>
      </c>
      <c r="D101" s="16" t="n">
        <v>4020</v>
      </c>
      <c r="E101" s="16" t="s">
        <v>759</v>
      </c>
      <c r="F101" s="16" t="s">
        <v>700</v>
      </c>
      <c r="G101" s="16" t="n">
        <v>3</v>
      </c>
      <c r="H101" s="16" t="s">
        <v>758</v>
      </c>
      <c r="I101" s="16" t="n">
        <v>35</v>
      </c>
      <c r="J101" s="16" t="n">
        <v>55</v>
      </c>
      <c r="K101" s="44" t="n">
        <v>1</v>
      </c>
      <c r="L101" s="18" t="n">
        <v>0.4</v>
      </c>
      <c r="M101" s="18" t="n">
        <v>2</v>
      </c>
      <c r="N101" s="19" t="n">
        <v>2</v>
      </c>
      <c r="O101" s="16" t="n">
        <v>1</v>
      </c>
      <c r="P101" s="16" t="n">
        <v>4</v>
      </c>
      <c r="Q101" s="20" t="n">
        <v>7</v>
      </c>
      <c r="R101" s="21" t="n">
        <v>9</v>
      </c>
      <c r="S101" s="16" t="n">
        <v>6</v>
      </c>
      <c r="T101" s="16" t="n">
        <v>16</v>
      </c>
      <c r="U101" s="16" t="n">
        <v>170</v>
      </c>
      <c r="V101" s="16" t="n">
        <v>140</v>
      </c>
      <c r="W101" s="16" t="n">
        <v>200</v>
      </c>
      <c r="X101" s="22" t="n">
        <v>4.5</v>
      </c>
      <c r="Y101" s="18" t="n">
        <v>4</v>
      </c>
      <c r="Z101" s="18" t="n">
        <v>5</v>
      </c>
      <c r="AA101" s="23" t="n">
        <v>0</v>
      </c>
      <c r="AB101" s="15" t="n">
        <v>1.63416337278605</v>
      </c>
      <c r="AC101" s="16" t="n">
        <v>410</v>
      </c>
      <c r="AD101" s="16" t="n">
        <v>0</v>
      </c>
      <c r="AE101" s="16" t="s">
        <v>726</v>
      </c>
      <c r="AF101" s="15" t="n">
        <f aca="false">VLOOKUP($AE101,STARING_REEKSEN!$A:$J,3,0)</f>
        <v>0.01</v>
      </c>
      <c r="AG101" s="15" t="n">
        <f aca="false">VLOOKUP($AE101,STARING_REEKSEN!$A:$J,4,0)</f>
        <v>0.366</v>
      </c>
      <c r="AH101" s="15" t="n">
        <f aca="false">VLOOKUP($AE101,STARING_REEKSEN!$A:$J,5,0)*100</f>
        <v>1.6</v>
      </c>
      <c r="AI101" s="15" t="n">
        <f aca="false">VLOOKUP($AE101,STARING_REEKSEN!$A:$J,6,0)</f>
        <v>2.163</v>
      </c>
      <c r="AJ101" s="15" t="n">
        <f aca="false">VLOOKUP($AE101,STARING_REEKSEN!$A:$J,7,0)/100</f>
        <v>0.2232</v>
      </c>
      <c r="AK101" s="24" t="n">
        <f aca="false">VLOOKUP($AE101,STARING_REEKSEN!$A:$J,8,0)</f>
        <v>2.868</v>
      </c>
      <c r="AL101" s="15" t="n">
        <f aca="false">1-(1/AI101)</f>
        <v>0.537679149329635</v>
      </c>
      <c r="AM101" s="0" t="n">
        <f aca="false">(I101)/100</f>
        <v>0.35</v>
      </c>
      <c r="AN101" s="25" t="n">
        <f aca="false">1+POWER(AH101*AM101,AI101)</f>
        <v>1.28531900604391</v>
      </c>
      <c r="AO101" s="25" t="n">
        <f aca="false">POWER(AH101*AM101,AI101-1)</f>
        <v>0.509498225078416</v>
      </c>
      <c r="AP101" s="25" t="n">
        <f aca="false">POWER(POWER(AN101,AL101)-AO101,2)</f>
        <v>0.403217571257988</v>
      </c>
      <c r="AQ101" s="25" t="n">
        <f aca="false">POWER(AN101,AL101*(AK101+2))</f>
        <v>1.92897951632349</v>
      </c>
      <c r="AR101" s="26" t="n">
        <f aca="false">AJ101</f>
        <v>0.2232</v>
      </c>
      <c r="AS101" s="15" t="n">
        <f aca="false">(J101-I101)/100</f>
        <v>0.2</v>
      </c>
      <c r="AT101" s="15" t="n">
        <f aca="false">AR101*AS101</f>
        <v>0.04464</v>
      </c>
      <c r="AU101" s="15" t="n">
        <f aca="false">AF101+(AG101-AF101)/POWER(AN101,AL101)</f>
        <v>0.321054933676022</v>
      </c>
      <c r="AV101" s="15" t="n">
        <f aca="false">AU101*AS101</f>
        <v>0.0642109867352045</v>
      </c>
      <c r="AW101" s="15" t="n">
        <f aca="false">K101*AS101</f>
        <v>0.2</v>
      </c>
      <c r="AX101" s="42" t="n">
        <f aca="false">ROUND(SUMIF(B:B,B101,AT:AT)/SUMIF(B:B,B101,AS:AS),4)</f>
        <v>0.3379</v>
      </c>
      <c r="AY101" s="42" t="n">
        <f aca="false">IF(SUMIF(B:B,B101,AS:AS)&lt;=0,0,AX101)</f>
        <v>0.3379</v>
      </c>
      <c r="AZ101" s="15" t="n">
        <f aca="false">ROUND(SUMIF(B:B,B101,AV:AV)/SUMIF(B:B,B101,AS:AS),2)</f>
        <v>0.27</v>
      </c>
      <c r="BA101" s="0" t="n">
        <f aca="false">ROUND(SUMIF(B:B,B101,AW:AW)/SUMIF(B:B,B101,AS:AS),0)/100</f>
        <v>0.02</v>
      </c>
      <c r="BB101" s="0" t="n">
        <f aca="false">IF(B101&lt;207,IF(NOT(B101=B100),IF(N101&gt;25,(J101-I101)/100,0),IF(BB100&gt;0,IF(N101&gt;25,(J101-I101)/100,0),0)),0)</f>
        <v>0</v>
      </c>
      <c r="BC101" s="0" t="n">
        <f aca="false">SUMIF(B:B,B101,BB:BB)</f>
        <v>0</v>
      </c>
    </row>
    <row r="102" customFormat="false" ht="12.8" hidden="false" customHeight="false" outlineLevel="0" collapsed="false">
      <c r="A102" s="43" t="n">
        <v>3014</v>
      </c>
      <c r="B102" s="15" t="n">
        <v>305</v>
      </c>
      <c r="C102" s="15" t="n">
        <v>60</v>
      </c>
      <c r="D102" s="16" t="n">
        <v>4020</v>
      </c>
      <c r="E102" s="16" t="s">
        <v>759</v>
      </c>
      <c r="F102" s="16" t="s">
        <v>700</v>
      </c>
      <c r="G102" s="16" t="n">
        <v>4</v>
      </c>
      <c r="H102" s="16" t="s">
        <v>760</v>
      </c>
      <c r="I102" s="16" t="n">
        <v>55</v>
      </c>
      <c r="J102" s="16" t="n">
        <v>90</v>
      </c>
      <c r="K102" s="44" t="n">
        <v>0.3</v>
      </c>
      <c r="L102" s="18" t="n">
        <v>0.1</v>
      </c>
      <c r="M102" s="18" t="n">
        <v>1</v>
      </c>
      <c r="N102" s="19" t="n">
        <v>2</v>
      </c>
      <c r="O102" s="16" t="n">
        <v>1</v>
      </c>
      <c r="P102" s="16" t="n">
        <v>4</v>
      </c>
      <c r="Q102" s="20" t="n">
        <v>7</v>
      </c>
      <c r="R102" s="21" t="n">
        <v>9</v>
      </c>
      <c r="S102" s="16" t="n">
        <v>6</v>
      </c>
      <c r="T102" s="16" t="n">
        <v>16</v>
      </c>
      <c r="U102" s="16" t="n">
        <v>170</v>
      </c>
      <c r="V102" s="16" t="n">
        <v>140</v>
      </c>
      <c r="W102" s="16" t="n">
        <v>200</v>
      </c>
      <c r="X102" s="22" t="n">
        <v>4.7</v>
      </c>
      <c r="Y102" s="18" t="n">
        <v>4</v>
      </c>
      <c r="Z102" s="18" t="n">
        <v>5</v>
      </c>
      <c r="AA102" s="23" t="n">
        <v>0</v>
      </c>
      <c r="AB102" s="15" t="n">
        <v>1.66929881470423</v>
      </c>
      <c r="AC102" s="16" t="n">
        <v>410</v>
      </c>
      <c r="AD102" s="16" t="n">
        <v>0</v>
      </c>
      <c r="AE102" s="16" t="s">
        <v>726</v>
      </c>
      <c r="AF102" s="15" t="n">
        <f aca="false">VLOOKUP($AE102,STARING_REEKSEN!$A:$J,3,0)</f>
        <v>0.01</v>
      </c>
      <c r="AG102" s="15" t="n">
        <f aca="false">VLOOKUP($AE102,STARING_REEKSEN!$A:$J,4,0)</f>
        <v>0.366</v>
      </c>
      <c r="AH102" s="15" t="n">
        <f aca="false">VLOOKUP($AE102,STARING_REEKSEN!$A:$J,5,0)*100</f>
        <v>1.6</v>
      </c>
      <c r="AI102" s="15" t="n">
        <f aca="false">VLOOKUP($AE102,STARING_REEKSEN!$A:$J,6,0)</f>
        <v>2.163</v>
      </c>
      <c r="AJ102" s="15" t="n">
        <f aca="false">VLOOKUP($AE102,STARING_REEKSEN!$A:$J,7,0)/100</f>
        <v>0.2232</v>
      </c>
      <c r="AK102" s="24" t="n">
        <f aca="false">VLOOKUP($AE102,STARING_REEKSEN!$A:$J,8,0)</f>
        <v>2.868</v>
      </c>
      <c r="AL102" s="15" t="n">
        <f aca="false">1-(1/AI102)</f>
        <v>0.537679149329635</v>
      </c>
      <c r="AM102" s="0" t="n">
        <f aca="false">(I102)/100</f>
        <v>0.55</v>
      </c>
      <c r="AN102" s="25" t="n">
        <f aca="false">1+POWER(AH102*AM102,AI102)</f>
        <v>1.75843090199055</v>
      </c>
      <c r="AO102" s="25" t="n">
        <f aca="false">POWER(AH102*AM102,AI102-1)</f>
        <v>0.86185329771653</v>
      </c>
      <c r="AP102" s="25" t="n">
        <f aca="false">POWER(POWER(AN102,AL102)-AO102,2)</f>
        <v>0.242761492384696</v>
      </c>
      <c r="AQ102" s="25" t="n">
        <f aca="false">POWER(AN102,AL102*(AK102+2))</f>
        <v>4.38123346496109</v>
      </c>
      <c r="AR102" s="26" t="n">
        <f aca="false">AJ102</f>
        <v>0.2232</v>
      </c>
      <c r="AS102" s="15" t="n">
        <f aca="false">(J102-I102)/100</f>
        <v>0.35</v>
      </c>
      <c r="AT102" s="15" t="n">
        <f aca="false">AR102*AS102</f>
        <v>0.07812</v>
      </c>
      <c r="AU102" s="15" t="n">
        <f aca="false">AF102+(AG102-AF102)/POWER(AN102,AL102)</f>
        <v>0.272815655141619</v>
      </c>
      <c r="AV102" s="15" t="n">
        <f aca="false">AU102*AS102</f>
        <v>0.0954854792995667</v>
      </c>
      <c r="AW102" s="15" t="n">
        <f aca="false">K102*AS102</f>
        <v>0.105</v>
      </c>
      <c r="AX102" s="42" t="n">
        <f aca="false">ROUND(SUMIF(B:B,B102,AT:AT)/SUMIF(B:B,B102,AS:AS),4)</f>
        <v>0.3379</v>
      </c>
      <c r="AY102" s="42" t="n">
        <f aca="false">IF(SUMIF(B:B,B102,AS:AS)&lt;=0,0,AX102)</f>
        <v>0.3379</v>
      </c>
      <c r="AZ102" s="15" t="n">
        <f aca="false">ROUND(SUMIF(B:B,B102,AV:AV)/SUMIF(B:B,B102,AS:AS),2)</f>
        <v>0.27</v>
      </c>
      <c r="BA102" s="0" t="n">
        <f aca="false">ROUND(SUMIF(B:B,B102,AW:AW)/SUMIF(B:B,B102,AS:AS),0)/100</f>
        <v>0.02</v>
      </c>
      <c r="BB102" s="0" t="n">
        <f aca="false">IF(B102&lt;207,IF(NOT(B102=B101),IF(N102&gt;25,(J102-I102)/100,0),IF(BB101&gt;0,IF(N102&gt;25,(J102-I102)/100,0),0)),0)</f>
        <v>0</v>
      </c>
      <c r="BC102" s="0" t="n">
        <f aca="false">SUMIF(B:B,B102,BB:BB)</f>
        <v>0</v>
      </c>
    </row>
    <row r="103" customFormat="false" ht="12.8" hidden="false" customHeight="false" outlineLevel="0" collapsed="false">
      <c r="A103" s="43" t="n">
        <v>3014</v>
      </c>
      <c r="B103" s="15" t="n">
        <v>305</v>
      </c>
      <c r="C103" s="15" t="n">
        <v>60</v>
      </c>
      <c r="D103" s="16" t="n">
        <v>4020</v>
      </c>
      <c r="E103" s="16" t="s">
        <v>759</v>
      </c>
      <c r="F103" s="16" t="s">
        <v>700</v>
      </c>
      <c r="G103" s="16" t="n">
        <v>5</v>
      </c>
      <c r="H103" s="16" t="s">
        <v>761</v>
      </c>
      <c r="I103" s="16" t="n">
        <v>90</v>
      </c>
      <c r="J103" s="16" t="n">
        <v>120</v>
      </c>
      <c r="K103" s="44" t="n">
        <v>0.3</v>
      </c>
      <c r="L103" s="18" t="n">
        <v>0.1</v>
      </c>
      <c r="M103" s="18" t="n">
        <v>1</v>
      </c>
      <c r="N103" s="19" t="n">
        <v>2</v>
      </c>
      <c r="O103" s="16" t="n">
        <v>1</v>
      </c>
      <c r="P103" s="16" t="n">
        <v>4</v>
      </c>
      <c r="Q103" s="20" t="n">
        <v>5</v>
      </c>
      <c r="R103" s="21" t="n">
        <v>7</v>
      </c>
      <c r="S103" s="16" t="n">
        <v>4</v>
      </c>
      <c r="T103" s="16" t="n">
        <v>12</v>
      </c>
      <c r="U103" s="16" t="n">
        <v>250</v>
      </c>
      <c r="V103" s="16" t="n">
        <v>200</v>
      </c>
      <c r="W103" s="16" t="n">
        <v>500</v>
      </c>
      <c r="X103" s="22" t="n">
        <v>4.7</v>
      </c>
      <c r="Y103" s="18" t="n">
        <v>4</v>
      </c>
      <c r="Z103" s="18" t="n">
        <v>5</v>
      </c>
      <c r="AA103" s="23" t="n">
        <v>0</v>
      </c>
      <c r="AB103" s="15" t="n">
        <v>1.57636295659722</v>
      </c>
      <c r="AC103" s="16" t="n">
        <v>410</v>
      </c>
      <c r="AD103" s="16" t="n">
        <v>0</v>
      </c>
      <c r="AE103" s="16" t="s">
        <v>762</v>
      </c>
      <c r="AF103" s="15" t="n">
        <f aca="false">VLOOKUP($AE103,STARING_REEKSEN!$A:$J,3,0)</f>
        <v>0.01</v>
      </c>
      <c r="AG103" s="15" t="n">
        <f aca="false">VLOOKUP($AE103,STARING_REEKSEN!$A:$J,4,0)</f>
        <v>0.337</v>
      </c>
      <c r="AH103" s="15" t="n">
        <f aca="false">VLOOKUP($AE103,STARING_REEKSEN!$A:$J,5,0)*100</f>
        <v>3.03</v>
      </c>
      <c r="AI103" s="15" t="n">
        <f aca="false">VLOOKUP($AE103,STARING_REEKSEN!$A:$J,6,0)</f>
        <v>2.888</v>
      </c>
      <c r="AJ103" s="15" t="n">
        <f aca="false">VLOOKUP($AE103,STARING_REEKSEN!$A:$J,7,0)/100</f>
        <v>0.1742</v>
      </c>
      <c r="AK103" s="24" t="n">
        <f aca="false">VLOOKUP($AE103,STARING_REEKSEN!$A:$J,8,0)</f>
        <v>0.074</v>
      </c>
      <c r="AL103" s="15" t="n">
        <f aca="false">1-(1/AI103)</f>
        <v>0.653739612188366</v>
      </c>
      <c r="AM103" s="0" t="n">
        <f aca="false">(I103)/100</f>
        <v>0.9</v>
      </c>
      <c r="AN103" s="25" t="n">
        <f aca="false">1+POWER(AH103*AM103,AI103)</f>
        <v>19.1241930062722</v>
      </c>
      <c r="AO103" s="25" t="n">
        <f aca="false">POWER(AH103*AM103,AI103-1)</f>
        <v>6.64620205583873</v>
      </c>
      <c r="AP103" s="25" t="n">
        <f aca="false">POWER(POWER(AN103,AL103)-AO103,2)</f>
        <v>0.0564031322925453</v>
      </c>
      <c r="AQ103" s="25" t="n">
        <f aca="false">POWER(AN103,AL103*(AK103+2))</f>
        <v>54.6565359531748</v>
      </c>
      <c r="AR103" s="26" t="n">
        <f aca="false">AJ103</f>
        <v>0.1742</v>
      </c>
      <c r="AS103" s="15" t="n">
        <f aca="false">(J103-I103)/100</f>
        <v>0.3</v>
      </c>
      <c r="AT103" s="15" t="n">
        <f aca="false">AR103*AS103</f>
        <v>0.05226</v>
      </c>
      <c r="AU103" s="15" t="n">
        <f aca="false">AF103+(AG103-AF103)/POWER(AN103,AL103)</f>
        <v>0.0575035539228517</v>
      </c>
      <c r="AV103" s="15" t="n">
        <f aca="false">AU103*AS103</f>
        <v>0.0172510661768555</v>
      </c>
      <c r="AW103" s="15" t="n">
        <f aca="false">K103*AS103</f>
        <v>0.09</v>
      </c>
      <c r="AX103" s="42" t="n">
        <f aca="false">ROUND(SUMIF(B:B,B103,AT:AT)/SUMIF(B:B,B103,AS:AS),4)</f>
        <v>0.3379</v>
      </c>
      <c r="AY103" s="42" t="n">
        <f aca="false">IF(SUMIF(B:B,B103,AS:AS)&lt;=0,0,AX103)</f>
        <v>0.3379</v>
      </c>
      <c r="AZ103" s="15" t="n">
        <f aca="false">ROUND(SUMIF(B:B,B103,AV:AV)/SUMIF(B:B,B103,AS:AS),2)</f>
        <v>0.27</v>
      </c>
      <c r="BA103" s="0" t="n">
        <f aca="false">ROUND(SUMIF(B:B,B103,AW:AW)/SUMIF(B:B,B103,AS:AS),0)/100</f>
        <v>0.02</v>
      </c>
      <c r="BB103" s="0" t="n">
        <f aca="false">IF(B103&lt;207,IF(NOT(B103=B102),IF(N103&gt;25,(J103-I103)/100,0),IF(BB102&gt;0,IF(N103&gt;25,(J103-I103)/100,0),0)),0)</f>
        <v>0</v>
      </c>
      <c r="BC103" s="0" t="n">
        <f aca="false">SUMIF(B:B,B103,BB:BB)</f>
        <v>0</v>
      </c>
    </row>
    <row r="104" customFormat="false" ht="12.8" hidden="false" customHeight="false" outlineLevel="0" collapsed="false">
      <c r="A104" s="14" t="n">
        <v>3008</v>
      </c>
      <c r="B104" s="15" t="n">
        <v>306</v>
      </c>
      <c r="C104" s="15" t="n">
        <v>82</v>
      </c>
      <c r="D104" s="16" t="n">
        <v>4031</v>
      </c>
      <c r="E104" s="16" t="s">
        <v>763</v>
      </c>
      <c r="F104" s="16" t="s">
        <v>700</v>
      </c>
      <c r="G104" s="16" t="n">
        <v>1</v>
      </c>
      <c r="H104" s="16" t="s">
        <v>757</v>
      </c>
      <c r="I104" s="16" t="n">
        <v>0</v>
      </c>
      <c r="J104" s="16" t="n">
        <v>20</v>
      </c>
      <c r="K104" s="44" t="n">
        <v>5.7</v>
      </c>
      <c r="L104" s="18" t="n">
        <v>2</v>
      </c>
      <c r="M104" s="18" t="n">
        <v>10</v>
      </c>
      <c r="N104" s="19" t="n">
        <v>3</v>
      </c>
      <c r="O104" s="16" t="n">
        <v>2</v>
      </c>
      <c r="P104" s="16" t="n">
        <v>8</v>
      </c>
      <c r="Q104" s="20" t="n">
        <v>9</v>
      </c>
      <c r="R104" s="21" t="n">
        <v>12</v>
      </c>
      <c r="S104" s="16" t="n">
        <v>6</v>
      </c>
      <c r="T104" s="16" t="n">
        <v>16</v>
      </c>
      <c r="U104" s="16" t="n">
        <v>170</v>
      </c>
      <c r="V104" s="16" t="n">
        <v>150</v>
      </c>
      <c r="W104" s="16" t="n">
        <v>200</v>
      </c>
      <c r="X104" s="22" t="n">
        <v>4.8</v>
      </c>
      <c r="Y104" s="18" t="n">
        <v>4.2</v>
      </c>
      <c r="Z104" s="18" t="n">
        <v>5.2</v>
      </c>
      <c r="AA104" s="23" t="n">
        <v>0</v>
      </c>
      <c r="AB104" s="15" t="n">
        <v>1.36487691110781</v>
      </c>
      <c r="AC104" s="16" t="n">
        <v>410</v>
      </c>
      <c r="AD104" s="16" t="n">
        <v>1</v>
      </c>
      <c r="AE104" s="16" t="s">
        <v>723</v>
      </c>
      <c r="AF104" s="15" t="n">
        <f aca="false">VLOOKUP($AE104,STARING_REEKSEN!$A:$J,3,0)</f>
        <v>0.02</v>
      </c>
      <c r="AG104" s="15" t="n">
        <f aca="false">VLOOKUP($AE104,STARING_REEKSEN!$A:$J,4,0)</f>
        <v>0.434</v>
      </c>
      <c r="AH104" s="15" t="n">
        <f aca="false">VLOOKUP($AE104,STARING_REEKSEN!$A:$J,5,0)*100</f>
        <v>2.16</v>
      </c>
      <c r="AI104" s="15" t="n">
        <f aca="false">VLOOKUP($AE104,STARING_REEKSEN!$A:$J,6,0)</f>
        <v>1.349</v>
      </c>
      <c r="AJ104" s="15" t="n">
        <f aca="false">VLOOKUP($AE104,STARING_REEKSEN!$A:$J,7,0)/100</f>
        <v>0.8324</v>
      </c>
      <c r="AK104" s="24" t="n">
        <f aca="false">VLOOKUP($AE104,STARING_REEKSEN!$A:$J,8,0)</f>
        <v>7.202</v>
      </c>
      <c r="AL104" s="15" t="n">
        <f aca="false">1-(1/AI104)</f>
        <v>0.258710155670867</v>
      </c>
      <c r="AM104" s="0" t="n">
        <f aca="false">(I104)/100</f>
        <v>0</v>
      </c>
      <c r="AN104" s="25" t="n">
        <f aca="false">1+POWER(AH104*AM104,AI104)</f>
        <v>1</v>
      </c>
      <c r="AO104" s="25" t="n">
        <f aca="false">POWER(AH104*AM104,AI104-1)</f>
        <v>0</v>
      </c>
      <c r="AP104" s="25" t="n">
        <f aca="false">POWER(POWER(AN104,AL104)-AO104,2)</f>
        <v>1</v>
      </c>
      <c r="AQ104" s="25" t="n">
        <f aca="false">POWER(AN104,AL104*(AK104+2))</f>
        <v>1</v>
      </c>
      <c r="AR104" s="26" t="n">
        <f aca="false">AJ104</f>
        <v>0.8324</v>
      </c>
      <c r="AS104" s="15" t="n">
        <f aca="false">(J104-I104)/100</f>
        <v>0.2</v>
      </c>
      <c r="AT104" s="15" t="n">
        <f aca="false">AR104*AS104</f>
        <v>0.16648</v>
      </c>
      <c r="AU104" s="15" t="n">
        <f aca="false">AF104+(AG104-AF104)/POWER(AN104,AL104)</f>
        <v>0.434</v>
      </c>
      <c r="AV104" s="15" t="n">
        <f aca="false">AU104*AS104</f>
        <v>0.0868</v>
      </c>
      <c r="AW104" s="15" t="n">
        <f aca="false">K104*AS104</f>
        <v>1.14</v>
      </c>
      <c r="AX104" s="42" t="n">
        <f aca="false">ROUND(SUMIF(B:B,B104,AT:AT)/SUMIF(B:B,B104,AS:AS),4)</f>
        <v>0.2946</v>
      </c>
      <c r="AY104" s="42" t="n">
        <f aca="false">IF(SUMIF(B:B,B104,AS:AS)&lt;=0,0,AX104)</f>
        <v>0.2946</v>
      </c>
      <c r="AZ104" s="15" t="n">
        <f aca="false">ROUND(SUMIF(B:B,B104,AV:AV)/SUMIF(B:B,B104,AS:AS),2)</f>
        <v>0.36</v>
      </c>
      <c r="BA104" s="0" t="n">
        <f aca="false">ROUND(SUMIF(B:B,B104,AW:AW)/SUMIF(B:B,B104,AS:AS),0)/100</f>
        <v>0.02</v>
      </c>
      <c r="BB104" s="0" t="n">
        <f aca="false">IF(B104&lt;207,IF(NOT(B104=B103),IF(N104&gt;25,(J104-I104)/100,0),IF(BB103&gt;0,IF(N104&gt;25,(J104-I104)/100,0),0)),0)</f>
        <v>0</v>
      </c>
      <c r="BC104" s="0" t="n">
        <f aca="false">SUMIF(B:B,B104,BB:BB)</f>
        <v>0</v>
      </c>
    </row>
    <row r="105" customFormat="false" ht="12.8" hidden="false" customHeight="false" outlineLevel="0" collapsed="false">
      <c r="A105" s="14" t="n">
        <v>3008</v>
      </c>
      <c r="B105" s="15" t="n">
        <v>306</v>
      </c>
      <c r="C105" s="15" t="n">
        <v>82</v>
      </c>
      <c r="D105" s="16" t="n">
        <v>4031</v>
      </c>
      <c r="E105" s="16" t="s">
        <v>763</v>
      </c>
      <c r="F105" s="16" t="s">
        <v>700</v>
      </c>
      <c r="G105" s="16" t="n">
        <v>2</v>
      </c>
      <c r="H105" s="16" t="s">
        <v>753</v>
      </c>
      <c r="I105" s="16" t="n">
        <v>20</v>
      </c>
      <c r="J105" s="16" t="n">
        <v>40</v>
      </c>
      <c r="K105" s="44" t="n">
        <v>2.2</v>
      </c>
      <c r="L105" s="18" t="n">
        <v>0.8</v>
      </c>
      <c r="M105" s="18" t="n">
        <v>5</v>
      </c>
      <c r="N105" s="19" t="n">
        <v>3</v>
      </c>
      <c r="O105" s="16" t="n">
        <v>2</v>
      </c>
      <c r="P105" s="16" t="n">
        <v>8</v>
      </c>
      <c r="Q105" s="20" t="n">
        <v>9</v>
      </c>
      <c r="R105" s="21" t="n">
        <v>12</v>
      </c>
      <c r="S105" s="16" t="n">
        <v>6</v>
      </c>
      <c r="T105" s="16" t="n">
        <v>16</v>
      </c>
      <c r="U105" s="16" t="n">
        <v>170</v>
      </c>
      <c r="V105" s="16" t="n">
        <v>150</v>
      </c>
      <c r="W105" s="16" t="n">
        <v>200</v>
      </c>
      <c r="X105" s="22" t="n">
        <v>4.4</v>
      </c>
      <c r="Y105" s="18" t="n">
        <v>4.2</v>
      </c>
      <c r="Z105" s="18" t="n">
        <v>5</v>
      </c>
      <c r="AA105" s="23" t="n">
        <v>0</v>
      </c>
      <c r="AB105" s="15" t="n">
        <v>1.57166773228119</v>
      </c>
      <c r="AC105" s="16" t="n">
        <v>410</v>
      </c>
      <c r="AD105" s="16" t="n">
        <v>0</v>
      </c>
      <c r="AE105" s="16" t="s">
        <v>710</v>
      </c>
      <c r="AF105" s="15" t="n">
        <f aca="false">VLOOKUP($AE105,STARING_REEKSEN!$A:$J,3,0)</f>
        <v>0.02</v>
      </c>
      <c r="AG105" s="15" t="n">
        <f aca="false">VLOOKUP($AE105,STARING_REEKSEN!$A:$J,4,0)</f>
        <v>0.387</v>
      </c>
      <c r="AH105" s="15" t="n">
        <f aca="false">VLOOKUP($AE105,STARING_REEKSEN!$A:$J,5,0)*100</f>
        <v>1.61</v>
      </c>
      <c r="AI105" s="15" t="n">
        <f aca="false">VLOOKUP($AE105,STARING_REEKSEN!$A:$J,6,0)</f>
        <v>1.524</v>
      </c>
      <c r="AJ105" s="15" t="n">
        <f aca="false">VLOOKUP($AE105,STARING_REEKSEN!$A:$J,7,0)/100</f>
        <v>0.2276</v>
      </c>
      <c r="AK105" s="24" t="n">
        <f aca="false">VLOOKUP($AE105,STARING_REEKSEN!$A:$J,8,0)</f>
        <v>2.44</v>
      </c>
      <c r="AL105" s="15" t="n">
        <f aca="false">1-(1/AI105)</f>
        <v>0.343832020997375</v>
      </c>
      <c r="AM105" s="0" t="n">
        <f aca="false">(I105)/100</f>
        <v>0.2</v>
      </c>
      <c r="AN105" s="25" t="n">
        <f aca="false">1+POWER(AH105*AM105,AI105)</f>
        <v>1.17781661905691</v>
      </c>
      <c r="AO105" s="25" t="n">
        <f aca="false">POWER(AH105*AM105,AI105-1)</f>
        <v>0.552225525021474</v>
      </c>
      <c r="AP105" s="25" t="n">
        <f aca="false">POWER(POWER(AN105,AL105)-AO105,2)</f>
        <v>0.255692298959462</v>
      </c>
      <c r="AQ105" s="25" t="n">
        <f aca="false">POWER(AN105,AL105*(AK105+2))</f>
        <v>1.28383198260072</v>
      </c>
      <c r="AR105" s="26" t="n">
        <f aca="false">AJ105</f>
        <v>0.2276</v>
      </c>
      <c r="AS105" s="15" t="n">
        <f aca="false">(J105-I105)/100</f>
        <v>0.2</v>
      </c>
      <c r="AT105" s="15" t="n">
        <f aca="false">AR105*AS105</f>
        <v>0.04552</v>
      </c>
      <c r="AU105" s="15" t="n">
        <f aca="false">AF105+(AG105-AF105)/POWER(AN105,AL105)</f>
        <v>0.366918358346011</v>
      </c>
      <c r="AV105" s="15" t="n">
        <f aca="false">AU105*AS105</f>
        <v>0.0733836716692022</v>
      </c>
      <c r="AW105" s="15" t="n">
        <f aca="false">K105*AS105</f>
        <v>0.44</v>
      </c>
      <c r="AX105" s="42" t="n">
        <f aca="false">ROUND(SUMIF(B:B,B105,AT:AT)/SUMIF(B:B,B105,AS:AS),4)</f>
        <v>0.2946</v>
      </c>
      <c r="AY105" s="42" t="n">
        <f aca="false">IF(SUMIF(B:B,B105,AS:AS)&lt;=0,0,AX105)</f>
        <v>0.2946</v>
      </c>
      <c r="AZ105" s="15" t="n">
        <f aca="false">ROUND(SUMIF(B:B,B105,AV:AV)/SUMIF(B:B,B105,AS:AS),2)</f>
        <v>0.36</v>
      </c>
      <c r="BA105" s="0" t="n">
        <f aca="false">ROUND(SUMIF(B:B,B105,AW:AW)/SUMIF(B:B,B105,AS:AS),0)/100</f>
        <v>0.02</v>
      </c>
      <c r="BB105" s="0" t="n">
        <f aca="false">IF(B105&lt;207,IF(NOT(B105=B104),IF(N105&gt;25,(J105-I105)/100,0),IF(BB104&gt;0,IF(N105&gt;25,(J105-I105)/100,0),0)),0)</f>
        <v>0</v>
      </c>
      <c r="BC105" s="0" t="n">
        <f aca="false">SUMIF(B:B,B105,BB:BB)</f>
        <v>0</v>
      </c>
    </row>
    <row r="106" customFormat="false" ht="12.8" hidden="false" customHeight="false" outlineLevel="0" collapsed="false">
      <c r="A106" s="14" t="n">
        <v>3008</v>
      </c>
      <c r="B106" s="15" t="n">
        <v>306</v>
      </c>
      <c r="C106" s="15" t="n">
        <v>82</v>
      </c>
      <c r="D106" s="16" t="n">
        <v>4031</v>
      </c>
      <c r="E106" s="16" t="s">
        <v>763</v>
      </c>
      <c r="F106" s="16" t="s">
        <v>700</v>
      </c>
      <c r="G106" s="16" t="n">
        <v>3</v>
      </c>
      <c r="H106" s="16" t="s">
        <v>764</v>
      </c>
      <c r="I106" s="16" t="n">
        <v>40</v>
      </c>
      <c r="J106" s="16" t="n">
        <v>50</v>
      </c>
      <c r="K106" s="44" t="n">
        <v>0.8</v>
      </c>
      <c r="L106" s="18" t="n">
        <v>0.4</v>
      </c>
      <c r="M106" s="18" t="n">
        <v>2</v>
      </c>
      <c r="N106" s="19" t="n">
        <v>3</v>
      </c>
      <c r="O106" s="16" t="n">
        <v>2</v>
      </c>
      <c r="P106" s="16" t="n">
        <v>8</v>
      </c>
      <c r="Q106" s="20" t="n">
        <v>9</v>
      </c>
      <c r="R106" s="21" t="n">
        <v>12</v>
      </c>
      <c r="S106" s="16" t="n">
        <v>6</v>
      </c>
      <c r="T106" s="16" t="n">
        <v>16</v>
      </c>
      <c r="U106" s="16" t="n">
        <v>170</v>
      </c>
      <c r="V106" s="16" t="n">
        <v>150</v>
      </c>
      <c r="W106" s="16" t="n">
        <v>200</v>
      </c>
      <c r="X106" s="22" t="n">
        <v>4.4</v>
      </c>
      <c r="Y106" s="18" t="n">
        <v>4.2</v>
      </c>
      <c r="Z106" s="18" t="n">
        <v>5</v>
      </c>
      <c r="AA106" s="23" t="n">
        <v>0</v>
      </c>
      <c r="AB106" s="15" t="n">
        <v>1.63798339121888</v>
      </c>
      <c r="AC106" s="16" t="n">
        <v>410</v>
      </c>
      <c r="AD106" s="16" t="n">
        <v>0</v>
      </c>
      <c r="AE106" s="16" t="s">
        <v>710</v>
      </c>
      <c r="AF106" s="15" t="n">
        <f aca="false">VLOOKUP($AE106,STARING_REEKSEN!$A:$J,3,0)</f>
        <v>0.02</v>
      </c>
      <c r="AG106" s="15" t="n">
        <f aca="false">VLOOKUP($AE106,STARING_REEKSEN!$A:$J,4,0)</f>
        <v>0.387</v>
      </c>
      <c r="AH106" s="15" t="n">
        <f aca="false">VLOOKUP($AE106,STARING_REEKSEN!$A:$J,5,0)*100</f>
        <v>1.61</v>
      </c>
      <c r="AI106" s="15" t="n">
        <f aca="false">VLOOKUP($AE106,STARING_REEKSEN!$A:$J,6,0)</f>
        <v>1.524</v>
      </c>
      <c r="AJ106" s="15" t="n">
        <f aca="false">VLOOKUP($AE106,STARING_REEKSEN!$A:$J,7,0)/100</f>
        <v>0.2276</v>
      </c>
      <c r="AK106" s="24" t="n">
        <f aca="false">VLOOKUP($AE106,STARING_REEKSEN!$A:$J,8,0)</f>
        <v>2.44</v>
      </c>
      <c r="AL106" s="15" t="n">
        <f aca="false">1-(1/AI106)</f>
        <v>0.343832020997375</v>
      </c>
      <c r="AM106" s="0" t="n">
        <f aca="false">(I106)/100</f>
        <v>0.4</v>
      </c>
      <c r="AN106" s="25" t="n">
        <f aca="false">1+POWER(AH106*AM106,AI106)</f>
        <v>1.51137802537854</v>
      </c>
      <c r="AO106" s="25" t="n">
        <f aca="false">POWER(AH106*AM106,AI106-1)</f>
        <v>0.794065256798969</v>
      </c>
      <c r="AP106" s="25" t="n">
        <f aca="false">POWER(POWER(AN106,AL106)-AO106,2)</f>
        <v>0.128538791498288</v>
      </c>
      <c r="AQ106" s="25" t="n">
        <f aca="false">POWER(AN106,AL106*(AK106+2))</f>
        <v>1.87859655735535</v>
      </c>
      <c r="AR106" s="26" t="n">
        <f aca="false">AJ106</f>
        <v>0.2276</v>
      </c>
      <c r="AS106" s="15" t="n">
        <f aca="false">(J106-I106)/100</f>
        <v>0.1</v>
      </c>
      <c r="AT106" s="15" t="n">
        <f aca="false">AR106*AS106</f>
        <v>0.02276</v>
      </c>
      <c r="AU106" s="15" t="n">
        <f aca="false">AF106+(AG106-AF106)/POWER(AN106,AL106)</f>
        <v>0.338413774950068</v>
      </c>
      <c r="AV106" s="15" t="n">
        <f aca="false">AU106*AS106</f>
        <v>0.0338413774950068</v>
      </c>
      <c r="AW106" s="15" t="n">
        <f aca="false">K106*AS106</f>
        <v>0.08</v>
      </c>
      <c r="AX106" s="42" t="n">
        <f aca="false">ROUND(SUMIF(B:B,B106,AT:AT)/SUMIF(B:B,B106,AS:AS),4)</f>
        <v>0.2946</v>
      </c>
      <c r="AY106" s="42" t="n">
        <f aca="false">IF(SUMIF(B:B,B106,AS:AS)&lt;=0,0,AX106)</f>
        <v>0.2946</v>
      </c>
      <c r="AZ106" s="15" t="n">
        <f aca="false">ROUND(SUMIF(B:B,B106,AV:AV)/SUMIF(B:B,B106,AS:AS),2)</f>
        <v>0.36</v>
      </c>
      <c r="BA106" s="0" t="n">
        <f aca="false">ROUND(SUMIF(B:B,B106,AW:AW)/SUMIF(B:B,B106,AS:AS),0)/100</f>
        <v>0.02</v>
      </c>
      <c r="BB106" s="0" t="n">
        <f aca="false">IF(B106&lt;207,IF(NOT(B106=B105),IF(N106&gt;25,(J106-I106)/100,0),IF(BB105&gt;0,IF(N106&gt;25,(J106-I106)/100,0),0)),0)</f>
        <v>0</v>
      </c>
      <c r="BC106" s="0" t="n">
        <f aca="false">SUMIF(B:B,B106,BB:BB)</f>
        <v>0</v>
      </c>
    </row>
    <row r="107" customFormat="false" ht="12.8" hidden="false" customHeight="false" outlineLevel="0" collapsed="false">
      <c r="A107" s="14" t="n">
        <v>3008</v>
      </c>
      <c r="B107" s="15" t="n">
        <v>306</v>
      </c>
      <c r="C107" s="15" t="n">
        <v>82</v>
      </c>
      <c r="D107" s="16" t="n">
        <v>4031</v>
      </c>
      <c r="E107" s="16" t="s">
        <v>763</v>
      </c>
      <c r="F107" s="16" t="s">
        <v>700</v>
      </c>
      <c r="G107" s="16" t="n">
        <v>4</v>
      </c>
      <c r="H107" s="16" t="s">
        <v>755</v>
      </c>
      <c r="I107" s="16" t="n">
        <v>50</v>
      </c>
      <c r="J107" s="16" t="n">
        <v>100</v>
      </c>
      <c r="K107" s="44" t="n">
        <v>0.3</v>
      </c>
      <c r="L107" s="18" t="n">
        <v>0.1</v>
      </c>
      <c r="M107" s="18" t="n">
        <v>1</v>
      </c>
      <c r="N107" s="19" t="n">
        <v>3</v>
      </c>
      <c r="O107" s="16" t="n">
        <v>2</v>
      </c>
      <c r="P107" s="16" t="n">
        <v>8</v>
      </c>
      <c r="Q107" s="20" t="n">
        <v>12</v>
      </c>
      <c r="R107" s="21" t="n">
        <v>15</v>
      </c>
      <c r="S107" s="16" t="n">
        <v>6</v>
      </c>
      <c r="T107" s="16" t="n">
        <v>30</v>
      </c>
      <c r="U107" s="16" t="n">
        <v>150</v>
      </c>
      <c r="V107" s="16" t="n">
        <v>130</v>
      </c>
      <c r="W107" s="16" t="n">
        <v>200</v>
      </c>
      <c r="X107" s="22" t="n">
        <v>4.6</v>
      </c>
      <c r="Y107" s="18" t="n">
        <v>4.2</v>
      </c>
      <c r="Z107" s="18" t="n">
        <v>5</v>
      </c>
      <c r="AA107" s="23" t="n">
        <v>0</v>
      </c>
      <c r="AB107" s="15" t="n">
        <v>1.65542258208445</v>
      </c>
      <c r="AC107" s="16" t="n">
        <v>410</v>
      </c>
      <c r="AD107" s="16" t="n">
        <v>0</v>
      </c>
      <c r="AE107" s="16" t="s">
        <v>710</v>
      </c>
      <c r="AF107" s="15" t="n">
        <f aca="false">VLOOKUP($AE107,STARING_REEKSEN!$A:$J,3,0)</f>
        <v>0.02</v>
      </c>
      <c r="AG107" s="15" t="n">
        <f aca="false">VLOOKUP($AE107,STARING_REEKSEN!$A:$J,4,0)</f>
        <v>0.387</v>
      </c>
      <c r="AH107" s="15" t="n">
        <f aca="false">VLOOKUP($AE107,STARING_REEKSEN!$A:$J,5,0)*100</f>
        <v>1.61</v>
      </c>
      <c r="AI107" s="15" t="n">
        <f aca="false">VLOOKUP($AE107,STARING_REEKSEN!$A:$J,6,0)</f>
        <v>1.524</v>
      </c>
      <c r="AJ107" s="15" t="n">
        <f aca="false">VLOOKUP($AE107,STARING_REEKSEN!$A:$J,7,0)/100</f>
        <v>0.2276</v>
      </c>
      <c r="AK107" s="24" t="n">
        <f aca="false">VLOOKUP($AE107,STARING_REEKSEN!$A:$J,8,0)</f>
        <v>2.44</v>
      </c>
      <c r="AL107" s="15" t="n">
        <f aca="false">1-(1/AI107)</f>
        <v>0.343832020997375</v>
      </c>
      <c r="AM107" s="0" t="n">
        <f aca="false">(I107)/100</f>
        <v>0.5</v>
      </c>
      <c r="AN107" s="25" t="n">
        <f aca="false">1+POWER(AH107*AM107,AI107)</f>
        <v>1.71851017337113</v>
      </c>
      <c r="AO107" s="25" t="n">
        <f aca="false">POWER(AH107*AM107,AI107-1)</f>
        <v>0.892559221579038</v>
      </c>
      <c r="AP107" s="25" t="n">
        <f aca="false">POWER(POWER(AN107,AL107)-AO107,2)</f>
        <v>0.0973866987735275</v>
      </c>
      <c r="AQ107" s="25" t="n">
        <f aca="false">POWER(AN107,AL107*(AK107+2))</f>
        <v>2.28552796790205</v>
      </c>
      <c r="AR107" s="26" t="n">
        <f aca="false">AJ107</f>
        <v>0.2276</v>
      </c>
      <c r="AS107" s="15" t="n">
        <f aca="false">(J107-I107)/100</f>
        <v>0.5</v>
      </c>
      <c r="AT107" s="15" t="n">
        <f aca="false">AR107*AS107</f>
        <v>0.1138</v>
      </c>
      <c r="AU107" s="15" t="n">
        <f aca="false">AF107+(AG107-AF107)/POWER(AN107,AL107)</f>
        <v>0.324658458204531</v>
      </c>
      <c r="AV107" s="15" t="n">
        <f aca="false">AU107*AS107</f>
        <v>0.162329229102265</v>
      </c>
      <c r="AW107" s="15" t="n">
        <f aca="false">K107*AS107</f>
        <v>0.15</v>
      </c>
      <c r="AX107" s="42" t="n">
        <f aca="false">ROUND(SUMIF(B:B,B107,AT:AT)/SUMIF(B:B,B107,AS:AS),4)</f>
        <v>0.2946</v>
      </c>
      <c r="AY107" s="42" t="n">
        <f aca="false">IF(SUMIF(B:B,B107,AS:AS)&lt;=0,0,AX107)</f>
        <v>0.2946</v>
      </c>
      <c r="AZ107" s="15" t="n">
        <f aca="false">ROUND(SUMIF(B:B,B107,AV:AV)/SUMIF(B:B,B107,AS:AS),2)</f>
        <v>0.36</v>
      </c>
      <c r="BA107" s="0" t="n">
        <f aca="false">ROUND(SUMIF(B:B,B107,AW:AW)/SUMIF(B:B,B107,AS:AS),0)/100</f>
        <v>0.02</v>
      </c>
      <c r="BB107" s="0" t="n">
        <f aca="false">IF(B107&lt;207,IF(NOT(B107=B106),IF(N107&gt;25,(J107-I107)/100,0),IF(BB106&gt;0,IF(N107&gt;25,(J107-I107)/100,0),0)),0)</f>
        <v>0</v>
      </c>
      <c r="BC107" s="0" t="n">
        <f aca="false">SUMIF(B:B,B107,BB:BB)</f>
        <v>0</v>
      </c>
    </row>
    <row r="108" customFormat="false" ht="12.8" hidden="false" customHeight="false" outlineLevel="0" collapsed="false">
      <c r="A108" s="14" t="n">
        <v>3008</v>
      </c>
      <c r="B108" s="15" t="n">
        <v>306</v>
      </c>
      <c r="C108" s="15" t="n">
        <v>82</v>
      </c>
      <c r="D108" s="16" t="n">
        <v>4031</v>
      </c>
      <c r="E108" s="16" t="s">
        <v>763</v>
      </c>
      <c r="F108" s="16" t="s">
        <v>700</v>
      </c>
      <c r="G108" s="16" t="n">
        <v>5</v>
      </c>
      <c r="H108" s="16" t="s">
        <v>734</v>
      </c>
      <c r="I108" s="16" t="n">
        <v>100</v>
      </c>
      <c r="J108" s="16" t="n">
        <v>120</v>
      </c>
      <c r="K108" s="44" t="n">
        <v>0.3</v>
      </c>
      <c r="L108" s="18" t="n">
        <v>0.1</v>
      </c>
      <c r="M108" s="18" t="n">
        <v>2</v>
      </c>
      <c r="N108" s="19" t="n">
        <v>15</v>
      </c>
      <c r="O108" s="16" t="n">
        <v>8</v>
      </c>
      <c r="P108" s="16" t="n">
        <v>30</v>
      </c>
      <c r="Q108" s="20" t="n">
        <v>40</v>
      </c>
      <c r="R108" s="21" t="n">
        <v>55</v>
      </c>
      <c r="S108" s="16" t="n">
        <v>45</v>
      </c>
      <c r="T108" s="16" t="n">
        <v>90</v>
      </c>
      <c r="U108" s="16" t="n">
        <v>130</v>
      </c>
      <c r="V108" s="16" t="n">
        <v>100</v>
      </c>
      <c r="W108" s="16" t="n">
        <v>150</v>
      </c>
      <c r="X108" s="22" t="n">
        <v>4.7</v>
      </c>
      <c r="Y108" s="18" t="n">
        <v>4.2</v>
      </c>
      <c r="Z108" s="18" t="n">
        <v>5</v>
      </c>
      <c r="AA108" s="23" t="n">
        <v>0</v>
      </c>
      <c r="AB108" s="15" t="n">
        <v>1.55916595661194</v>
      </c>
      <c r="AC108" s="16" t="n">
        <v>420</v>
      </c>
      <c r="AD108" s="16" t="n">
        <v>0</v>
      </c>
      <c r="AE108" s="16" t="s">
        <v>716</v>
      </c>
      <c r="AF108" s="15" t="n">
        <f aca="false">VLOOKUP($AE108,STARING_REEKSEN!$A:$J,3,0)</f>
        <v>0.01</v>
      </c>
      <c r="AG108" s="15" t="n">
        <f aca="false">VLOOKUP($AE108,STARING_REEKSEN!$A:$J,4,0)</f>
        <v>0.394</v>
      </c>
      <c r="AH108" s="15" t="n">
        <f aca="false">VLOOKUP($AE108,STARING_REEKSEN!$A:$J,5,0)*100</f>
        <v>0.33</v>
      </c>
      <c r="AI108" s="15" t="n">
        <f aca="false">VLOOKUP($AE108,STARING_REEKSEN!$A:$J,6,0)</f>
        <v>1.617</v>
      </c>
      <c r="AJ108" s="15" t="n">
        <f aca="false">VLOOKUP($AE108,STARING_REEKSEN!$A:$J,7,0)/100</f>
        <v>0.025</v>
      </c>
      <c r="AK108" s="24" t="n">
        <f aca="false">VLOOKUP($AE108,STARING_REEKSEN!$A:$J,8,0)</f>
        <v>0.514</v>
      </c>
      <c r="AL108" s="15" t="n">
        <f aca="false">1-(1/AI108)</f>
        <v>0.381570810142239</v>
      </c>
      <c r="AM108" s="0" t="n">
        <f aca="false">(I108)/100</f>
        <v>1</v>
      </c>
      <c r="AN108" s="25" t="n">
        <f aca="false">1+POWER(AH108*AM108,AI108)</f>
        <v>1.16650874243026</v>
      </c>
      <c r="AO108" s="25" t="n">
        <f aca="false">POWER(AH108*AM108,AI108-1)</f>
        <v>0.50457194675836</v>
      </c>
      <c r="AP108" s="25" t="n">
        <f aca="false">POWER(POWER(AN108,AL108)-AO108,2)</f>
        <v>0.309088133304976</v>
      </c>
      <c r="AQ108" s="25" t="n">
        <f aca="false">POWER(AN108,AL108*(AK108+2))</f>
        <v>1.15921391061113</v>
      </c>
      <c r="AR108" s="26" t="n">
        <f aca="false">AJ108</f>
        <v>0.025</v>
      </c>
      <c r="AS108" s="15" t="n">
        <f aca="false">(J108-I108)/100</f>
        <v>0.2</v>
      </c>
      <c r="AT108" s="15" t="n">
        <f aca="false">AR108*AS108</f>
        <v>0.005</v>
      </c>
      <c r="AU108" s="15" t="n">
        <f aca="false">AF108+(AG108-AF108)/POWER(AN108,AL108)</f>
        <v>0.372083485117659</v>
      </c>
      <c r="AV108" s="15" t="n">
        <f aca="false">AU108*AS108</f>
        <v>0.0744166970235319</v>
      </c>
      <c r="AW108" s="15" t="n">
        <f aca="false">K108*AS108</f>
        <v>0.06</v>
      </c>
      <c r="AX108" s="42" t="n">
        <f aca="false">ROUND(SUMIF(B:B,B108,AT:AT)/SUMIF(B:B,B108,AS:AS),4)</f>
        <v>0.2946</v>
      </c>
      <c r="AY108" s="42" t="n">
        <f aca="false">IF(SUMIF(B:B,B108,AS:AS)&lt;=0,0,AX108)</f>
        <v>0.2946</v>
      </c>
      <c r="AZ108" s="15" t="n">
        <f aca="false">ROUND(SUMIF(B:B,B108,AV:AV)/SUMIF(B:B,B108,AS:AS),2)</f>
        <v>0.36</v>
      </c>
      <c r="BA108" s="0" t="n">
        <f aca="false">ROUND(SUMIF(B:B,B108,AW:AW)/SUMIF(B:B,B108,AS:AS),0)/100</f>
        <v>0.02</v>
      </c>
      <c r="BB108" s="0" t="n">
        <f aca="false">IF(B108&lt;207,IF(NOT(B108=B107),IF(N108&gt;25,(J108-I108)/100,0),IF(BB107&gt;0,IF(N108&gt;25,(J108-I108)/100,0),0)),0)</f>
        <v>0</v>
      </c>
      <c r="BC108" s="0" t="n">
        <f aca="false">SUMIF(B:B,B108,BB:BB)</f>
        <v>0</v>
      </c>
    </row>
    <row r="109" customFormat="false" ht="12.8" hidden="false" customHeight="false" outlineLevel="0" collapsed="false">
      <c r="A109" s="14" t="n">
        <v>3023</v>
      </c>
      <c r="B109" s="15" t="n">
        <v>307</v>
      </c>
      <c r="C109" s="15" t="n">
        <v>49</v>
      </c>
      <c r="D109" s="16" t="n">
        <v>4040</v>
      </c>
      <c r="E109" s="16" t="s">
        <v>765</v>
      </c>
      <c r="F109" s="16" t="s">
        <v>700</v>
      </c>
      <c r="G109" s="16" t="n">
        <v>1</v>
      </c>
      <c r="H109" s="16" t="s">
        <v>757</v>
      </c>
      <c r="I109" s="16" t="n">
        <v>0</v>
      </c>
      <c r="J109" s="16" t="n">
        <v>20</v>
      </c>
      <c r="K109" s="44" t="n">
        <v>8</v>
      </c>
      <c r="L109" s="18" t="n">
        <v>3</v>
      </c>
      <c r="M109" s="18" t="n">
        <v>12</v>
      </c>
      <c r="N109" s="19" t="n">
        <v>13</v>
      </c>
      <c r="O109" s="16" t="n">
        <v>8</v>
      </c>
      <c r="P109" s="16" t="n">
        <v>35</v>
      </c>
      <c r="Q109" s="20" t="n">
        <v>22</v>
      </c>
      <c r="R109" s="21" t="n">
        <v>35</v>
      </c>
      <c r="S109" s="16" t="n">
        <v>25</v>
      </c>
      <c r="T109" s="16" t="n">
        <v>50</v>
      </c>
      <c r="U109" s="16" t="n">
        <v>155</v>
      </c>
      <c r="V109" s="16" t="n">
        <v>130</v>
      </c>
      <c r="W109" s="16" t="n">
        <v>180</v>
      </c>
      <c r="X109" s="22" t="n">
        <v>5.4</v>
      </c>
      <c r="Y109" s="18" t="n">
        <v>4.5</v>
      </c>
      <c r="Z109" s="18" t="n">
        <v>6.5</v>
      </c>
      <c r="AA109" s="23" t="n">
        <v>0</v>
      </c>
      <c r="AB109" s="15" t="n">
        <v>1.21331267949959</v>
      </c>
      <c r="AC109" s="16" t="n">
        <v>410</v>
      </c>
      <c r="AD109" s="16" t="n">
        <v>1</v>
      </c>
      <c r="AE109" s="16" t="s">
        <v>766</v>
      </c>
      <c r="AF109" s="15" t="n">
        <f aca="false">VLOOKUP($AE109,STARING_REEKSEN!$A:$J,3,0)</f>
        <v>0.01</v>
      </c>
      <c r="AG109" s="15" t="n">
        <f aca="false">VLOOKUP($AE109,STARING_REEKSEN!$A:$J,4,0)</f>
        <v>0.433</v>
      </c>
      <c r="AH109" s="15" t="n">
        <f aca="false">VLOOKUP($AE109,STARING_REEKSEN!$A:$J,5,0)*100</f>
        <v>1.05</v>
      </c>
      <c r="AI109" s="15" t="n">
        <f aca="false">VLOOKUP($AE109,STARING_REEKSEN!$A:$J,6,0)</f>
        <v>1.278</v>
      </c>
      <c r="AJ109" s="15" t="n">
        <f aca="false">VLOOKUP($AE109,STARING_REEKSEN!$A:$J,7,0)/100</f>
        <v>0.03</v>
      </c>
      <c r="AK109" s="24" t="n">
        <f aca="false">VLOOKUP($AE109,STARING_REEKSEN!$A:$J,8,0)</f>
        <v>-1.919</v>
      </c>
      <c r="AL109" s="15" t="n">
        <f aca="false">1-(1/AI109)</f>
        <v>0.217527386541471</v>
      </c>
      <c r="AM109" s="0" t="n">
        <f aca="false">(I109)/100</f>
        <v>0</v>
      </c>
      <c r="AN109" s="25" t="n">
        <f aca="false">1+POWER(AH109*AM109,AI109)</f>
        <v>1</v>
      </c>
      <c r="AO109" s="25" t="n">
        <f aca="false">POWER(AH109*AM109,AI109-1)</f>
        <v>0</v>
      </c>
      <c r="AP109" s="25" t="n">
        <f aca="false">POWER(POWER(AN109,AL109)-AO109,2)</f>
        <v>1</v>
      </c>
      <c r="AQ109" s="25" t="n">
        <f aca="false">POWER(AN109,AL109*(AK109+2))</f>
        <v>1</v>
      </c>
      <c r="AR109" s="26" t="n">
        <f aca="false">AJ109</f>
        <v>0.03</v>
      </c>
      <c r="AS109" s="15" t="n">
        <f aca="false">(J109-I109)/100</f>
        <v>0.2</v>
      </c>
      <c r="AT109" s="15" t="n">
        <f aca="false">AR109*AS109</f>
        <v>0.006</v>
      </c>
      <c r="AU109" s="15" t="n">
        <f aca="false">AF109+(AG109-AF109)/POWER(AN109,AL109)</f>
        <v>0.433</v>
      </c>
      <c r="AV109" s="15" t="n">
        <f aca="false">AU109*AS109</f>
        <v>0.0866</v>
      </c>
      <c r="AW109" s="15" t="n">
        <f aca="false">K109*AS109</f>
        <v>1.6</v>
      </c>
      <c r="AX109" s="42" t="n">
        <f aca="false">ROUND(SUMIF(B:B,B109,AT:AT)/SUMIF(B:B,B109,AS:AS),4)</f>
        <v>0.1682</v>
      </c>
      <c r="AY109" s="42" t="n">
        <f aca="false">IF(SUMIF(B:B,B109,AS:AS)&lt;=0,0,AX109)</f>
        <v>0.1682</v>
      </c>
      <c r="AZ109" s="15" t="n">
        <f aca="false">ROUND(SUMIF(B:B,B109,AV:AV)/SUMIF(B:B,B109,AS:AS),2)</f>
        <v>0.32</v>
      </c>
      <c r="BA109" s="0" t="n">
        <f aca="false">ROUND(SUMIF(B:B,B109,AW:AW)/SUMIF(B:B,B109,AS:AS),0)/100</f>
        <v>0.03</v>
      </c>
      <c r="BB109" s="0" t="n">
        <f aca="false">IF(B109&lt;207,IF(NOT(B109=B108),IF(N109&gt;25,(J109-I109)/100,0),IF(BB108&gt;0,IF(N109&gt;25,(J109-I109)/100,0),0)),0)</f>
        <v>0</v>
      </c>
      <c r="BC109" s="0" t="n">
        <f aca="false">SUMIF(B:B,B109,BB:BB)</f>
        <v>0</v>
      </c>
    </row>
    <row r="110" customFormat="false" ht="12.8" hidden="false" customHeight="false" outlineLevel="0" collapsed="false">
      <c r="A110" s="14" t="n">
        <v>3023</v>
      </c>
      <c r="B110" s="15" t="n">
        <v>307</v>
      </c>
      <c r="C110" s="15" t="n">
        <v>49</v>
      </c>
      <c r="D110" s="16" t="n">
        <v>4040</v>
      </c>
      <c r="E110" s="16" t="s">
        <v>765</v>
      </c>
      <c r="F110" s="16" t="s">
        <v>700</v>
      </c>
      <c r="G110" s="16" t="n">
        <v>2</v>
      </c>
      <c r="H110" s="16" t="s">
        <v>755</v>
      </c>
      <c r="I110" s="16" t="n">
        <v>20</v>
      </c>
      <c r="J110" s="16" t="n">
        <v>35</v>
      </c>
      <c r="K110" s="44" t="n">
        <v>3</v>
      </c>
      <c r="L110" s="18" t="n">
        <v>1</v>
      </c>
      <c r="M110" s="18" t="n">
        <v>6</v>
      </c>
      <c r="N110" s="19" t="n">
        <v>18</v>
      </c>
      <c r="O110" s="16" t="n">
        <v>8</v>
      </c>
      <c r="P110" s="16" t="n">
        <v>35</v>
      </c>
      <c r="Q110" s="20" t="n">
        <v>22</v>
      </c>
      <c r="R110" s="21" t="n">
        <v>40</v>
      </c>
      <c r="S110" s="16" t="n">
        <v>25</v>
      </c>
      <c r="T110" s="16" t="n">
        <v>50</v>
      </c>
      <c r="U110" s="16" t="n">
        <v>155</v>
      </c>
      <c r="V110" s="16" t="n">
        <v>130</v>
      </c>
      <c r="W110" s="16" t="n">
        <v>180</v>
      </c>
      <c r="X110" s="22" t="n">
        <v>5.4</v>
      </c>
      <c r="Y110" s="18" t="n">
        <v>4.5</v>
      </c>
      <c r="Z110" s="18" t="n">
        <v>7</v>
      </c>
      <c r="AA110" s="23" t="n">
        <v>0</v>
      </c>
      <c r="AB110" s="15" t="n">
        <v>1.40302379856637</v>
      </c>
      <c r="AC110" s="16" t="n">
        <v>410</v>
      </c>
      <c r="AD110" s="16" t="n">
        <v>0</v>
      </c>
      <c r="AE110" s="16" t="s">
        <v>767</v>
      </c>
      <c r="AF110" s="15" t="n">
        <f aca="false">VLOOKUP($AE110,STARING_REEKSEN!$A:$J,3,0)</f>
        <v>0</v>
      </c>
      <c r="AG110" s="15" t="n">
        <f aca="false">VLOOKUP($AE110,STARING_REEKSEN!$A:$J,4,0)</f>
        <v>0.458</v>
      </c>
      <c r="AH110" s="15" t="n">
        <f aca="false">VLOOKUP($AE110,STARING_REEKSEN!$A:$J,5,0)*100</f>
        <v>0.97</v>
      </c>
      <c r="AI110" s="15" t="n">
        <f aca="false">VLOOKUP($AE110,STARING_REEKSEN!$A:$J,6,0)</f>
        <v>1.376</v>
      </c>
      <c r="AJ110" s="15" t="n">
        <f aca="false">VLOOKUP($AE110,STARING_REEKSEN!$A:$J,7,0)/100</f>
        <v>0.0377</v>
      </c>
      <c r="AK110" s="24" t="n">
        <f aca="false">VLOOKUP($AE110,STARING_REEKSEN!$A:$J,8,0)</f>
        <v>-1.013</v>
      </c>
      <c r="AL110" s="15" t="n">
        <f aca="false">1-(1/AI110)</f>
        <v>0.273255813953488</v>
      </c>
      <c r="AM110" s="0" t="n">
        <f aca="false">(I110)/100</f>
        <v>0.2</v>
      </c>
      <c r="AN110" s="25" t="n">
        <f aca="false">1+POWER(AH110*AM110,AI110)</f>
        <v>1.10471651501537</v>
      </c>
      <c r="AO110" s="25" t="n">
        <f aca="false">POWER(AH110*AM110,AI110-1)</f>
        <v>0.539775850594679</v>
      </c>
      <c r="AP110" s="25" t="n">
        <f aca="false">POWER(POWER(AN110,AL110)-AO110,2)</f>
        <v>0.237959588007336</v>
      </c>
      <c r="AQ110" s="25" t="n">
        <f aca="false">POWER(AN110,AL110*(AK110+2))</f>
        <v>1.02722340045106</v>
      </c>
      <c r="AR110" s="26" t="n">
        <f aca="false">AJ110</f>
        <v>0.0377</v>
      </c>
      <c r="AS110" s="15" t="n">
        <f aca="false">(J110-I110)/100</f>
        <v>0.15</v>
      </c>
      <c r="AT110" s="15" t="n">
        <f aca="false">AR110*AS110</f>
        <v>0.005655</v>
      </c>
      <c r="AU110" s="15" t="n">
        <f aca="false">AF110+(AG110-AF110)/POWER(AN110,AL110)</f>
        <v>0.445704411548939</v>
      </c>
      <c r="AV110" s="15" t="n">
        <f aca="false">AU110*AS110</f>
        <v>0.0668556617323409</v>
      </c>
      <c r="AW110" s="15" t="n">
        <f aca="false">K110*AS110</f>
        <v>0.45</v>
      </c>
      <c r="AX110" s="42" t="n">
        <f aca="false">ROUND(SUMIF(B:B,B110,AT:AT)/SUMIF(B:B,B110,AS:AS),4)</f>
        <v>0.1682</v>
      </c>
      <c r="AY110" s="42" t="n">
        <f aca="false">IF(SUMIF(B:B,B110,AS:AS)&lt;=0,0,AX110)</f>
        <v>0.1682</v>
      </c>
      <c r="AZ110" s="15" t="n">
        <f aca="false">ROUND(SUMIF(B:B,B110,AV:AV)/SUMIF(B:B,B110,AS:AS),2)</f>
        <v>0.32</v>
      </c>
      <c r="BA110" s="0" t="n">
        <f aca="false">ROUND(SUMIF(B:B,B110,AW:AW)/SUMIF(B:B,B110,AS:AS),0)/100</f>
        <v>0.03</v>
      </c>
      <c r="BB110" s="0" t="n">
        <f aca="false">IF(B110&lt;207,IF(NOT(B110=B109),IF(N110&gt;25,(J110-I110)/100,0),IF(BB109&gt;0,IF(N110&gt;25,(J110-I110)/100,0),0)),0)</f>
        <v>0</v>
      </c>
      <c r="BC110" s="0" t="n">
        <f aca="false">SUMIF(B:B,B110,BB:BB)</f>
        <v>0</v>
      </c>
    </row>
    <row r="111" customFormat="false" ht="12.8" hidden="false" customHeight="false" outlineLevel="0" collapsed="false">
      <c r="A111" s="14" t="n">
        <v>3023</v>
      </c>
      <c r="B111" s="15" t="n">
        <v>307</v>
      </c>
      <c r="C111" s="15" t="n">
        <v>49</v>
      </c>
      <c r="D111" s="16" t="n">
        <v>4040</v>
      </c>
      <c r="E111" s="16" t="s">
        <v>765</v>
      </c>
      <c r="F111" s="16" t="s">
        <v>700</v>
      </c>
      <c r="G111" s="16" t="n">
        <v>3</v>
      </c>
      <c r="H111" s="16" t="s">
        <v>731</v>
      </c>
      <c r="I111" s="16" t="n">
        <v>35</v>
      </c>
      <c r="J111" s="16" t="n">
        <v>45</v>
      </c>
      <c r="K111" s="44" t="n">
        <v>7</v>
      </c>
      <c r="L111" s="18" t="n">
        <v>2</v>
      </c>
      <c r="M111" s="18" t="n">
        <v>12</v>
      </c>
      <c r="N111" s="19" t="n">
        <v>4</v>
      </c>
      <c r="O111" s="16" t="n">
        <v>2</v>
      </c>
      <c r="P111" s="16" t="n">
        <v>8</v>
      </c>
      <c r="Q111" s="20" t="n">
        <v>10</v>
      </c>
      <c r="R111" s="21" t="n">
        <v>14</v>
      </c>
      <c r="S111" s="16" t="n">
        <v>6</v>
      </c>
      <c r="T111" s="16" t="n">
        <v>25</v>
      </c>
      <c r="U111" s="16" t="n">
        <v>155</v>
      </c>
      <c r="V111" s="16" t="n">
        <v>130</v>
      </c>
      <c r="W111" s="16" t="n">
        <v>180</v>
      </c>
      <c r="X111" s="22" t="n">
        <v>5</v>
      </c>
      <c r="Y111" s="18" t="n">
        <v>4.2</v>
      </c>
      <c r="Z111" s="18" t="n">
        <v>6</v>
      </c>
      <c r="AA111" s="23" t="n">
        <v>0</v>
      </c>
      <c r="AB111" s="15" t="n">
        <v>1.37797023448399</v>
      </c>
      <c r="AC111" s="16" t="n">
        <v>410</v>
      </c>
      <c r="AD111" s="16" t="n">
        <v>0</v>
      </c>
      <c r="AE111" s="16" t="s">
        <v>710</v>
      </c>
      <c r="AF111" s="15" t="n">
        <f aca="false">VLOOKUP($AE111,STARING_REEKSEN!$A:$J,3,0)</f>
        <v>0.02</v>
      </c>
      <c r="AG111" s="15" t="n">
        <f aca="false">VLOOKUP($AE111,STARING_REEKSEN!$A:$J,4,0)</f>
        <v>0.387</v>
      </c>
      <c r="AH111" s="15" t="n">
        <f aca="false">VLOOKUP($AE111,STARING_REEKSEN!$A:$J,5,0)*100</f>
        <v>1.61</v>
      </c>
      <c r="AI111" s="15" t="n">
        <f aca="false">VLOOKUP($AE111,STARING_REEKSEN!$A:$J,6,0)</f>
        <v>1.524</v>
      </c>
      <c r="AJ111" s="15" t="n">
        <f aca="false">VLOOKUP($AE111,STARING_REEKSEN!$A:$J,7,0)/100</f>
        <v>0.2276</v>
      </c>
      <c r="AK111" s="24" t="n">
        <f aca="false">VLOOKUP($AE111,STARING_REEKSEN!$A:$J,8,0)</f>
        <v>2.44</v>
      </c>
      <c r="AL111" s="15" t="n">
        <f aca="false">1-(1/AI111)</f>
        <v>0.343832020997375</v>
      </c>
      <c r="AM111" s="0" t="n">
        <f aca="false">(I111)/100</f>
        <v>0.35</v>
      </c>
      <c r="AN111" s="25" t="n">
        <f aca="false">1+POWER(AH111*AM111,AI111)</f>
        <v>1.41721732538659</v>
      </c>
      <c r="AO111" s="25" t="n">
        <f aca="false">POWER(AH111*AM111,AI111-1)</f>
        <v>0.740403416835114</v>
      </c>
      <c r="AP111" s="25" t="n">
        <f aca="false">POWER(POWER(AN111,AL111)-AO111,2)</f>
        <v>0.149747612360739</v>
      </c>
      <c r="AQ111" s="25" t="n">
        <f aca="false">POWER(AN111,AL111*(AK111+2))</f>
        <v>1.70288388399905</v>
      </c>
      <c r="AR111" s="26" t="n">
        <f aca="false">AJ111</f>
        <v>0.2276</v>
      </c>
      <c r="AS111" s="15" t="n">
        <f aca="false">(J111-I111)/100</f>
        <v>0.1</v>
      </c>
      <c r="AT111" s="15" t="n">
        <f aca="false">AR111*AS111</f>
        <v>0.02276</v>
      </c>
      <c r="AU111" s="15" t="n">
        <f aca="false">AF111+(AG111-AF111)/POWER(AN111,AL111)</f>
        <v>0.345534755541206</v>
      </c>
      <c r="AV111" s="15" t="n">
        <f aca="false">AU111*AS111</f>
        <v>0.0345534755541206</v>
      </c>
      <c r="AW111" s="15" t="n">
        <f aca="false">K111*AS111</f>
        <v>0.7</v>
      </c>
      <c r="AX111" s="42" t="n">
        <f aca="false">ROUND(SUMIF(B:B,B111,AT:AT)/SUMIF(B:B,B111,AS:AS),4)</f>
        <v>0.1682</v>
      </c>
      <c r="AY111" s="42" t="n">
        <f aca="false">IF(SUMIF(B:B,B111,AS:AS)&lt;=0,0,AX111)</f>
        <v>0.1682</v>
      </c>
      <c r="AZ111" s="15" t="n">
        <f aca="false">ROUND(SUMIF(B:B,B111,AV:AV)/SUMIF(B:B,B111,AS:AS),2)</f>
        <v>0.32</v>
      </c>
      <c r="BA111" s="0" t="n">
        <f aca="false">ROUND(SUMIF(B:B,B111,AW:AW)/SUMIF(B:B,B111,AS:AS),0)/100</f>
        <v>0.03</v>
      </c>
      <c r="BB111" s="0" t="n">
        <f aca="false">IF(B111&lt;207,IF(NOT(B111=B110),IF(N111&gt;25,(J111-I111)/100,0),IF(BB110&gt;0,IF(N111&gt;25,(J111-I111)/100,0),0)),0)</f>
        <v>0</v>
      </c>
      <c r="BC111" s="0" t="n">
        <f aca="false">SUMIF(B:B,B111,BB:BB)</f>
        <v>0</v>
      </c>
    </row>
    <row r="112" customFormat="false" ht="12.8" hidden="false" customHeight="false" outlineLevel="0" collapsed="false">
      <c r="A112" s="14" t="n">
        <v>3023</v>
      </c>
      <c r="B112" s="15" t="n">
        <v>307</v>
      </c>
      <c r="C112" s="15" t="n">
        <v>49</v>
      </c>
      <c r="D112" s="16" t="n">
        <v>4040</v>
      </c>
      <c r="E112" s="16" t="s">
        <v>765</v>
      </c>
      <c r="F112" s="16" t="s">
        <v>700</v>
      </c>
      <c r="G112" s="16" t="n">
        <v>4</v>
      </c>
      <c r="H112" s="16" t="s">
        <v>768</v>
      </c>
      <c r="I112" s="16" t="n">
        <v>45</v>
      </c>
      <c r="J112" s="16" t="n">
        <v>70</v>
      </c>
      <c r="K112" s="44" t="n">
        <v>0.8</v>
      </c>
      <c r="L112" s="18" t="n">
        <v>0.3</v>
      </c>
      <c r="M112" s="18" t="n">
        <v>3</v>
      </c>
      <c r="N112" s="19" t="n">
        <v>3</v>
      </c>
      <c r="O112" s="16" t="n">
        <v>2</v>
      </c>
      <c r="P112" s="16" t="n">
        <v>6</v>
      </c>
      <c r="Q112" s="20" t="n">
        <v>5</v>
      </c>
      <c r="R112" s="21" t="n">
        <v>8</v>
      </c>
      <c r="S112" s="16" t="n">
        <v>4</v>
      </c>
      <c r="T112" s="16" t="n">
        <v>25</v>
      </c>
      <c r="U112" s="16" t="n">
        <v>160</v>
      </c>
      <c r="V112" s="16" t="n">
        <v>130</v>
      </c>
      <c r="W112" s="16" t="n">
        <v>180</v>
      </c>
      <c r="X112" s="22" t="n">
        <v>5</v>
      </c>
      <c r="Y112" s="18" t="n">
        <v>4.2</v>
      </c>
      <c r="Z112" s="18" t="n">
        <v>5.5</v>
      </c>
      <c r="AA112" s="23" t="n">
        <v>0</v>
      </c>
      <c r="AB112" s="15" t="n">
        <v>1.64810532635333</v>
      </c>
      <c r="AC112" s="16" t="n">
        <v>410</v>
      </c>
      <c r="AD112" s="16" t="n">
        <v>0</v>
      </c>
      <c r="AE112" s="16" t="s">
        <v>726</v>
      </c>
      <c r="AF112" s="15" t="n">
        <f aca="false">VLOOKUP($AE112,STARING_REEKSEN!$A:$J,3,0)</f>
        <v>0.01</v>
      </c>
      <c r="AG112" s="15" t="n">
        <f aca="false">VLOOKUP($AE112,STARING_REEKSEN!$A:$J,4,0)</f>
        <v>0.366</v>
      </c>
      <c r="AH112" s="15" t="n">
        <f aca="false">VLOOKUP($AE112,STARING_REEKSEN!$A:$J,5,0)*100</f>
        <v>1.6</v>
      </c>
      <c r="AI112" s="15" t="n">
        <f aca="false">VLOOKUP($AE112,STARING_REEKSEN!$A:$J,6,0)</f>
        <v>2.163</v>
      </c>
      <c r="AJ112" s="15" t="n">
        <f aca="false">VLOOKUP($AE112,STARING_REEKSEN!$A:$J,7,0)/100</f>
        <v>0.2232</v>
      </c>
      <c r="AK112" s="24" t="n">
        <f aca="false">VLOOKUP($AE112,STARING_REEKSEN!$A:$J,8,0)</f>
        <v>2.868</v>
      </c>
      <c r="AL112" s="15" t="n">
        <f aca="false">1-(1/AI112)</f>
        <v>0.537679149329635</v>
      </c>
      <c r="AM112" s="0" t="n">
        <f aca="false">(I112)/100</f>
        <v>0.45</v>
      </c>
      <c r="AN112" s="25" t="n">
        <f aca="false">1+POWER(AH112*AM112,AI112)</f>
        <v>1.49137175613948</v>
      </c>
      <c r="AO112" s="25" t="n">
        <f aca="false">POWER(AH112*AM112,AI112-1)</f>
        <v>0.682460772415948</v>
      </c>
      <c r="AP112" s="25" t="n">
        <f aca="false">POWER(POWER(AN112,AL112)-AO112,2)</f>
        <v>0.310569404891777</v>
      </c>
      <c r="AQ112" s="25" t="n">
        <f aca="false">POWER(AN112,AL112*(AK112+2))</f>
        <v>2.84673871430902</v>
      </c>
      <c r="AR112" s="26" t="n">
        <f aca="false">AJ112</f>
        <v>0.2232</v>
      </c>
      <c r="AS112" s="15" t="n">
        <f aca="false">(J112-I112)/100</f>
        <v>0.25</v>
      </c>
      <c r="AT112" s="15" t="n">
        <f aca="false">AR112*AS112</f>
        <v>0.0558</v>
      </c>
      <c r="AU112" s="15" t="n">
        <f aca="false">AF112+(AG112-AF112)/POWER(AN112,AL112)</f>
        <v>0.297155058612551</v>
      </c>
      <c r="AV112" s="15" t="n">
        <f aca="false">AU112*AS112</f>
        <v>0.0742887646531378</v>
      </c>
      <c r="AW112" s="15" t="n">
        <f aca="false">K112*AS112</f>
        <v>0.2</v>
      </c>
      <c r="AX112" s="42" t="n">
        <f aca="false">ROUND(SUMIF(B:B,B112,AT:AT)/SUMIF(B:B,B112,AS:AS),4)</f>
        <v>0.1682</v>
      </c>
      <c r="AY112" s="42" t="n">
        <f aca="false">IF(SUMIF(B:B,B112,AS:AS)&lt;=0,0,AX112)</f>
        <v>0.1682</v>
      </c>
      <c r="AZ112" s="15" t="n">
        <f aca="false">ROUND(SUMIF(B:B,B112,AV:AV)/SUMIF(B:B,B112,AS:AS),2)</f>
        <v>0.32</v>
      </c>
      <c r="BA112" s="0" t="n">
        <f aca="false">ROUND(SUMIF(B:B,B112,AW:AW)/SUMIF(B:B,B112,AS:AS),0)/100</f>
        <v>0.03</v>
      </c>
      <c r="BB112" s="0" t="n">
        <f aca="false">IF(B112&lt;207,IF(NOT(B112=B111),IF(N112&gt;25,(J112-I112)/100,0),IF(BB111&gt;0,IF(N112&gt;25,(J112-I112)/100,0),0)),0)</f>
        <v>0</v>
      </c>
      <c r="BC112" s="0" t="n">
        <f aca="false">SUMIF(B:B,B112,BB:BB)</f>
        <v>0</v>
      </c>
    </row>
    <row r="113" customFormat="false" ht="12.8" hidden="false" customHeight="false" outlineLevel="0" collapsed="false">
      <c r="A113" s="14" t="n">
        <v>3023</v>
      </c>
      <c r="B113" s="15" t="n">
        <v>307</v>
      </c>
      <c r="C113" s="15" t="n">
        <v>49</v>
      </c>
      <c r="D113" s="16" t="n">
        <v>4040</v>
      </c>
      <c r="E113" s="16" t="s">
        <v>765</v>
      </c>
      <c r="F113" s="16" t="s">
        <v>700</v>
      </c>
      <c r="G113" s="16" t="n">
        <v>5</v>
      </c>
      <c r="H113" s="16" t="s">
        <v>713</v>
      </c>
      <c r="I113" s="16" t="n">
        <v>70</v>
      </c>
      <c r="J113" s="16" t="n">
        <v>120</v>
      </c>
      <c r="K113" s="44" t="n">
        <v>0.3</v>
      </c>
      <c r="L113" s="18" t="n">
        <v>0.1</v>
      </c>
      <c r="M113" s="18" t="n">
        <v>1</v>
      </c>
      <c r="N113" s="19" t="n">
        <v>2</v>
      </c>
      <c r="O113" s="16" t="n">
        <v>2</v>
      </c>
      <c r="P113" s="16" t="n">
        <v>4</v>
      </c>
      <c r="Q113" s="20" t="n">
        <v>6</v>
      </c>
      <c r="R113" s="21" t="n">
        <v>8</v>
      </c>
      <c r="S113" s="16" t="n">
        <v>4</v>
      </c>
      <c r="T113" s="16" t="n">
        <v>25</v>
      </c>
      <c r="U113" s="16" t="n">
        <v>160</v>
      </c>
      <c r="V113" s="16" t="n">
        <v>130</v>
      </c>
      <c r="W113" s="16" t="n">
        <v>180</v>
      </c>
      <c r="X113" s="22" t="n">
        <v>5</v>
      </c>
      <c r="Y113" s="18" t="n">
        <v>4.2</v>
      </c>
      <c r="Z113" s="18" t="n">
        <v>5.5</v>
      </c>
      <c r="AA113" s="23" t="n">
        <v>0</v>
      </c>
      <c r="AB113" s="15" t="n">
        <v>1.67347957589706</v>
      </c>
      <c r="AC113" s="16" t="n">
        <v>410</v>
      </c>
      <c r="AD113" s="16" t="n">
        <v>0</v>
      </c>
      <c r="AE113" s="16" t="s">
        <v>726</v>
      </c>
      <c r="AF113" s="15" t="n">
        <f aca="false">VLOOKUP($AE113,STARING_REEKSEN!$A:$J,3,0)</f>
        <v>0.01</v>
      </c>
      <c r="AG113" s="15" t="n">
        <f aca="false">VLOOKUP($AE113,STARING_REEKSEN!$A:$J,4,0)</f>
        <v>0.366</v>
      </c>
      <c r="AH113" s="15" t="n">
        <f aca="false">VLOOKUP($AE113,STARING_REEKSEN!$A:$J,5,0)*100</f>
        <v>1.6</v>
      </c>
      <c r="AI113" s="15" t="n">
        <f aca="false">VLOOKUP($AE113,STARING_REEKSEN!$A:$J,6,0)</f>
        <v>2.163</v>
      </c>
      <c r="AJ113" s="15" t="n">
        <f aca="false">VLOOKUP($AE113,STARING_REEKSEN!$A:$J,7,0)/100</f>
        <v>0.2232</v>
      </c>
      <c r="AK113" s="24" t="n">
        <f aca="false">VLOOKUP($AE113,STARING_REEKSEN!$A:$J,8,0)</f>
        <v>2.868</v>
      </c>
      <c r="AL113" s="15" t="n">
        <f aca="false">1-(1/AI113)</f>
        <v>0.537679149329635</v>
      </c>
      <c r="AM113" s="0" t="n">
        <f aca="false">(I113)/100</f>
        <v>0.7</v>
      </c>
      <c r="AN113" s="25" t="n">
        <f aca="false">1+POWER(AH113*AM113,AI113)</f>
        <v>2.27778734617913</v>
      </c>
      <c r="AO113" s="25" t="n">
        <f aca="false">POWER(AH113*AM113,AI113-1)</f>
        <v>1.14088155908851</v>
      </c>
      <c r="AP113" s="25" t="n">
        <f aca="false">POWER(POWER(AN113,AL113)-AO113,2)</f>
        <v>0.172971920954891</v>
      </c>
      <c r="AQ113" s="25" t="n">
        <f aca="false">POWER(AN113,AL113*(AK113+2))</f>
        <v>8.62507514435956</v>
      </c>
      <c r="AR113" s="26" t="n">
        <f aca="false">AJ113</f>
        <v>0.2232</v>
      </c>
      <c r="AS113" s="15" t="n">
        <f aca="false">(J113-I113)/100</f>
        <v>0.5</v>
      </c>
      <c r="AT113" s="15" t="n">
        <f aca="false">AR113*AS113</f>
        <v>0.1116</v>
      </c>
      <c r="AU113" s="15" t="n">
        <f aca="false">AF113+(AG113-AF113)/POWER(AN113,AL113)</f>
        <v>0.238677069263045</v>
      </c>
      <c r="AV113" s="15" t="n">
        <f aca="false">AU113*AS113</f>
        <v>0.119338534631522</v>
      </c>
      <c r="AW113" s="15" t="n">
        <f aca="false">K113*AS113</f>
        <v>0.15</v>
      </c>
      <c r="AX113" s="42" t="n">
        <f aca="false">ROUND(SUMIF(B:B,B113,AT:AT)/SUMIF(B:B,B113,AS:AS),4)</f>
        <v>0.1682</v>
      </c>
      <c r="AY113" s="42" t="n">
        <f aca="false">IF(SUMIF(B:B,B113,AS:AS)&lt;=0,0,AX113)</f>
        <v>0.1682</v>
      </c>
      <c r="AZ113" s="15" t="n">
        <f aca="false">ROUND(SUMIF(B:B,B113,AV:AV)/SUMIF(B:B,B113,AS:AS),2)</f>
        <v>0.32</v>
      </c>
      <c r="BA113" s="0" t="n">
        <f aca="false">ROUND(SUMIF(B:B,B113,AW:AW)/SUMIF(B:B,B113,AS:AS),0)/100</f>
        <v>0.03</v>
      </c>
      <c r="BB113" s="0" t="n">
        <f aca="false">IF(B113&lt;207,IF(NOT(B113=B112),IF(N113&gt;25,(J113-I113)/100,0),IF(BB112&gt;0,IF(N113&gt;25,(J113-I113)/100,0),0)),0)</f>
        <v>0</v>
      </c>
      <c r="BC113" s="0" t="n">
        <f aca="false">SUMIF(B:B,B113,BB:BB)</f>
        <v>0</v>
      </c>
    </row>
    <row r="114" customFormat="false" ht="12.8" hidden="false" customHeight="false" outlineLevel="0" collapsed="false">
      <c r="A114" s="43" t="n">
        <v>3023</v>
      </c>
      <c r="B114" s="15" t="n">
        <v>308</v>
      </c>
      <c r="C114" s="15" t="n">
        <v>66</v>
      </c>
      <c r="D114" s="16" t="n">
        <v>4041</v>
      </c>
      <c r="E114" s="16" t="s">
        <v>769</v>
      </c>
      <c r="F114" s="16" t="s">
        <v>700</v>
      </c>
      <c r="G114" s="16" t="n">
        <v>1</v>
      </c>
      <c r="H114" s="16" t="s">
        <v>757</v>
      </c>
      <c r="I114" s="16" t="n">
        <v>0</v>
      </c>
      <c r="J114" s="16" t="n">
        <v>20</v>
      </c>
      <c r="K114" s="44" t="n">
        <v>8</v>
      </c>
      <c r="L114" s="18" t="n">
        <v>3</v>
      </c>
      <c r="M114" s="18" t="n">
        <v>12</v>
      </c>
      <c r="N114" s="19" t="n">
        <v>13</v>
      </c>
      <c r="O114" s="16" t="n">
        <v>8</v>
      </c>
      <c r="P114" s="16" t="n">
        <v>35</v>
      </c>
      <c r="Q114" s="20" t="n">
        <v>22</v>
      </c>
      <c r="R114" s="21" t="n">
        <v>35</v>
      </c>
      <c r="S114" s="16" t="n">
        <v>25</v>
      </c>
      <c r="T114" s="16" t="n">
        <v>50</v>
      </c>
      <c r="U114" s="16" t="n">
        <v>155</v>
      </c>
      <c r="V114" s="16" t="n">
        <v>130</v>
      </c>
      <c r="W114" s="16" t="n">
        <v>180</v>
      </c>
      <c r="X114" s="22" t="n">
        <v>5.4</v>
      </c>
      <c r="Y114" s="18" t="n">
        <v>4.5</v>
      </c>
      <c r="Z114" s="18" t="n">
        <v>6.5</v>
      </c>
      <c r="AA114" s="23" t="n">
        <v>0</v>
      </c>
      <c r="AB114" s="15" t="n">
        <v>1.21331267949959</v>
      </c>
      <c r="AC114" s="16" t="n">
        <v>340</v>
      </c>
      <c r="AD114" s="16" t="n">
        <v>1</v>
      </c>
      <c r="AE114" s="16" t="s">
        <v>766</v>
      </c>
      <c r="AF114" s="15" t="n">
        <f aca="false">VLOOKUP($AE114,STARING_REEKSEN!$A:$J,3,0)</f>
        <v>0.01</v>
      </c>
      <c r="AG114" s="15" t="n">
        <f aca="false">VLOOKUP($AE114,STARING_REEKSEN!$A:$J,4,0)</f>
        <v>0.433</v>
      </c>
      <c r="AH114" s="15" t="n">
        <f aca="false">VLOOKUP($AE114,STARING_REEKSEN!$A:$J,5,0)*100</f>
        <v>1.05</v>
      </c>
      <c r="AI114" s="15" t="n">
        <f aca="false">VLOOKUP($AE114,STARING_REEKSEN!$A:$J,6,0)</f>
        <v>1.278</v>
      </c>
      <c r="AJ114" s="15" t="n">
        <f aca="false">VLOOKUP($AE114,STARING_REEKSEN!$A:$J,7,0)/100</f>
        <v>0.03</v>
      </c>
      <c r="AK114" s="24" t="n">
        <f aca="false">VLOOKUP($AE114,STARING_REEKSEN!$A:$J,8,0)</f>
        <v>-1.919</v>
      </c>
      <c r="AL114" s="15" t="n">
        <f aca="false">1-(1/AI114)</f>
        <v>0.217527386541471</v>
      </c>
      <c r="AM114" s="0" t="n">
        <f aca="false">(I114)/100</f>
        <v>0</v>
      </c>
      <c r="AN114" s="25" t="n">
        <f aca="false">1+POWER(AH114*AM114,AI114)</f>
        <v>1</v>
      </c>
      <c r="AO114" s="25" t="n">
        <f aca="false">POWER(AH114*AM114,AI114-1)</f>
        <v>0</v>
      </c>
      <c r="AP114" s="25" t="n">
        <f aca="false">POWER(POWER(AN114,AL114)-AO114,2)</f>
        <v>1</v>
      </c>
      <c r="AQ114" s="25" t="n">
        <f aca="false">POWER(AN114,AL114*(AK114+2))</f>
        <v>1</v>
      </c>
      <c r="AR114" s="26" t="n">
        <f aca="false">AJ114</f>
        <v>0.03</v>
      </c>
      <c r="AS114" s="15" t="n">
        <f aca="false">(J114-I114)/100</f>
        <v>0.2</v>
      </c>
      <c r="AT114" s="15" t="n">
        <f aca="false">AR114*AS114</f>
        <v>0.006</v>
      </c>
      <c r="AU114" s="15" t="n">
        <f aca="false">AF114+(AG114-AF114)/POWER(AN114,AL114)</f>
        <v>0.433</v>
      </c>
      <c r="AV114" s="15" t="n">
        <f aca="false">AU114*AS114</f>
        <v>0.0866</v>
      </c>
      <c r="AW114" s="15" t="n">
        <f aca="false">K114*AS114</f>
        <v>1.6</v>
      </c>
      <c r="AX114" s="42" t="n">
        <f aca="false">ROUND(SUMIF(B:B,B114,AT:AT)/SUMIF(B:B,B114,AS:AS),4)</f>
        <v>0.1857</v>
      </c>
      <c r="AY114" s="42" t="n">
        <f aca="false">IF(SUMIF(B:B,B114,AS:AS)&lt;=0,0,AX114)</f>
        <v>0.1857</v>
      </c>
      <c r="AZ114" s="15" t="n">
        <f aca="false">ROUND(SUMIF(B:B,B114,AV:AV)/SUMIF(B:B,B114,AS:AS),2)</f>
        <v>0.32</v>
      </c>
      <c r="BA114" s="0" t="n">
        <f aca="false">ROUND(SUMIF(B:B,B114,AW:AW)/SUMIF(B:B,B114,AS:AS),0)/100</f>
        <v>0.03</v>
      </c>
      <c r="BB114" s="0" t="n">
        <f aca="false">IF(B114&lt;207,IF(NOT(B114=B113),IF(N114&gt;25,(J114-I114)/100,0),IF(BB113&gt;0,IF(N114&gt;25,(J114-I114)/100,0),0)),0)</f>
        <v>0</v>
      </c>
      <c r="BC114" s="0" t="n">
        <f aca="false">SUMIF(B:B,B114,BB:BB)</f>
        <v>0</v>
      </c>
    </row>
    <row r="115" customFormat="false" ht="12.8" hidden="false" customHeight="false" outlineLevel="0" collapsed="false">
      <c r="A115" s="43" t="n">
        <v>3023</v>
      </c>
      <c r="B115" s="15" t="n">
        <v>308</v>
      </c>
      <c r="C115" s="15" t="n">
        <v>66</v>
      </c>
      <c r="D115" s="16" t="n">
        <v>4041</v>
      </c>
      <c r="E115" s="16" t="s">
        <v>769</v>
      </c>
      <c r="F115" s="16" t="s">
        <v>700</v>
      </c>
      <c r="G115" s="16" t="n">
        <v>2</v>
      </c>
      <c r="H115" s="16" t="s">
        <v>755</v>
      </c>
      <c r="I115" s="16" t="n">
        <v>20</v>
      </c>
      <c r="J115" s="16" t="n">
        <v>35</v>
      </c>
      <c r="K115" s="44" t="n">
        <v>3</v>
      </c>
      <c r="L115" s="18" t="n">
        <v>1</v>
      </c>
      <c r="M115" s="18" t="n">
        <v>6</v>
      </c>
      <c r="N115" s="19" t="n">
        <v>18</v>
      </c>
      <c r="O115" s="16" t="n">
        <v>8</v>
      </c>
      <c r="P115" s="16" t="n">
        <v>35</v>
      </c>
      <c r="Q115" s="20" t="n">
        <v>22</v>
      </c>
      <c r="R115" s="21" t="n">
        <v>40</v>
      </c>
      <c r="S115" s="16" t="n">
        <v>25</v>
      </c>
      <c r="T115" s="16" t="n">
        <v>50</v>
      </c>
      <c r="U115" s="16" t="n">
        <v>155</v>
      </c>
      <c r="V115" s="16" t="n">
        <v>130</v>
      </c>
      <c r="W115" s="16" t="n">
        <v>180</v>
      </c>
      <c r="X115" s="22" t="n">
        <v>5.4</v>
      </c>
      <c r="Y115" s="18" t="n">
        <v>4.5</v>
      </c>
      <c r="Z115" s="18" t="n">
        <v>7</v>
      </c>
      <c r="AA115" s="23" t="n">
        <v>0</v>
      </c>
      <c r="AB115" s="15" t="n">
        <v>1.40302379856637</v>
      </c>
      <c r="AC115" s="16" t="n">
        <v>340</v>
      </c>
      <c r="AD115" s="16" t="n">
        <v>0</v>
      </c>
      <c r="AE115" s="16" t="s">
        <v>767</v>
      </c>
      <c r="AF115" s="15" t="n">
        <f aca="false">VLOOKUP($AE115,STARING_REEKSEN!$A:$J,3,0)</f>
        <v>0</v>
      </c>
      <c r="AG115" s="15" t="n">
        <f aca="false">VLOOKUP($AE115,STARING_REEKSEN!$A:$J,4,0)</f>
        <v>0.458</v>
      </c>
      <c r="AH115" s="15" t="n">
        <f aca="false">VLOOKUP($AE115,STARING_REEKSEN!$A:$J,5,0)*100</f>
        <v>0.97</v>
      </c>
      <c r="AI115" s="15" t="n">
        <f aca="false">VLOOKUP($AE115,STARING_REEKSEN!$A:$J,6,0)</f>
        <v>1.376</v>
      </c>
      <c r="AJ115" s="15" t="n">
        <f aca="false">VLOOKUP($AE115,STARING_REEKSEN!$A:$J,7,0)/100</f>
        <v>0.0377</v>
      </c>
      <c r="AK115" s="24" t="n">
        <f aca="false">VLOOKUP($AE115,STARING_REEKSEN!$A:$J,8,0)</f>
        <v>-1.013</v>
      </c>
      <c r="AL115" s="15" t="n">
        <f aca="false">1-(1/AI115)</f>
        <v>0.273255813953488</v>
      </c>
      <c r="AM115" s="0" t="n">
        <f aca="false">(I115)/100</f>
        <v>0.2</v>
      </c>
      <c r="AN115" s="25" t="n">
        <f aca="false">1+POWER(AH115*AM115,AI115)</f>
        <v>1.10471651501537</v>
      </c>
      <c r="AO115" s="25" t="n">
        <f aca="false">POWER(AH115*AM115,AI115-1)</f>
        <v>0.539775850594679</v>
      </c>
      <c r="AP115" s="25" t="n">
        <f aca="false">POWER(POWER(AN115,AL115)-AO115,2)</f>
        <v>0.237959588007336</v>
      </c>
      <c r="AQ115" s="25" t="n">
        <f aca="false">POWER(AN115,AL115*(AK115+2))</f>
        <v>1.02722340045106</v>
      </c>
      <c r="AR115" s="26" t="n">
        <f aca="false">AJ115</f>
        <v>0.0377</v>
      </c>
      <c r="AS115" s="15" t="n">
        <f aca="false">(J115-I115)/100</f>
        <v>0.15</v>
      </c>
      <c r="AT115" s="15" t="n">
        <f aca="false">AR115*AS115</f>
        <v>0.005655</v>
      </c>
      <c r="AU115" s="15" t="n">
        <f aca="false">AF115+(AG115-AF115)/POWER(AN115,AL115)</f>
        <v>0.445704411548939</v>
      </c>
      <c r="AV115" s="15" t="n">
        <f aca="false">AU115*AS115</f>
        <v>0.0668556617323409</v>
      </c>
      <c r="AW115" s="15" t="n">
        <f aca="false">K115*AS115</f>
        <v>0.45</v>
      </c>
      <c r="AX115" s="42" t="n">
        <f aca="false">ROUND(SUMIF(B:B,B115,AT:AT)/SUMIF(B:B,B115,AS:AS),4)</f>
        <v>0.1857</v>
      </c>
      <c r="AY115" s="42" t="n">
        <f aca="false">IF(SUMIF(B:B,B115,AS:AS)&lt;=0,0,AX115)</f>
        <v>0.1857</v>
      </c>
      <c r="AZ115" s="15" t="n">
        <f aca="false">ROUND(SUMIF(B:B,B115,AV:AV)/SUMIF(B:B,B115,AS:AS),2)</f>
        <v>0.32</v>
      </c>
      <c r="BA115" s="0" t="n">
        <f aca="false">ROUND(SUMIF(B:B,B115,AW:AW)/SUMIF(B:B,B115,AS:AS),0)/100</f>
        <v>0.03</v>
      </c>
      <c r="BB115" s="0" t="n">
        <f aca="false">IF(B115&lt;207,IF(NOT(B115=B114),IF(N115&gt;25,(J115-I115)/100,0),IF(BB114&gt;0,IF(N115&gt;25,(J115-I115)/100,0),0)),0)</f>
        <v>0</v>
      </c>
      <c r="BC115" s="0" t="n">
        <f aca="false">SUMIF(B:B,B115,BB:BB)</f>
        <v>0</v>
      </c>
    </row>
    <row r="116" customFormat="false" ht="12.8" hidden="false" customHeight="false" outlineLevel="0" collapsed="false">
      <c r="A116" s="43" t="n">
        <v>3023</v>
      </c>
      <c r="B116" s="15" t="n">
        <v>308</v>
      </c>
      <c r="C116" s="15" t="n">
        <v>66</v>
      </c>
      <c r="D116" s="16" t="n">
        <v>4041</v>
      </c>
      <c r="E116" s="16" t="s">
        <v>769</v>
      </c>
      <c r="F116" s="16" t="s">
        <v>700</v>
      </c>
      <c r="G116" s="16" t="n">
        <v>3</v>
      </c>
      <c r="H116" s="16" t="s">
        <v>731</v>
      </c>
      <c r="I116" s="16" t="n">
        <v>35</v>
      </c>
      <c r="J116" s="16" t="n">
        <v>45</v>
      </c>
      <c r="K116" s="44" t="n">
        <v>7</v>
      </c>
      <c r="L116" s="18" t="n">
        <v>2</v>
      </c>
      <c r="M116" s="18" t="n">
        <v>12</v>
      </c>
      <c r="N116" s="19" t="n">
        <v>4</v>
      </c>
      <c r="O116" s="16" t="n">
        <v>2</v>
      </c>
      <c r="P116" s="16" t="n">
        <v>8</v>
      </c>
      <c r="Q116" s="20" t="n">
        <v>10</v>
      </c>
      <c r="R116" s="21" t="n">
        <v>14</v>
      </c>
      <c r="S116" s="16" t="n">
        <v>6</v>
      </c>
      <c r="T116" s="16" t="n">
        <v>25</v>
      </c>
      <c r="U116" s="16" t="n">
        <v>155</v>
      </c>
      <c r="V116" s="16" t="n">
        <v>130</v>
      </c>
      <c r="W116" s="16" t="n">
        <v>180</v>
      </c>
      <c r="X116" s="22" t="n">
        <v>5</v>
      </c>
      <c r="Y116" s="18" t="n">
        <v>4.2</v>
      </c>
      <c r="Z116" s="18" t="n">
        <v>6</v>
      </c>
      <c r="AA116" s="23" t="n">
        <v>0</v>
      </c>
      <c r="AB116" s="15" t="n">
        <v>1.37797023448399</v>
      </c>
      <c r="AC116" s="16" t="n">
        <v>410</v>
      </c>
      <c r="AD116" s="16" t="n">
        <v>0</v>
      </c>
      <c r="AE116" s="16" t="s">
        <v>710</v>
      </c>
      <c r="AF116" s="15" t="n">
        <f aca="false">VLOOKUP($AE116,STARING_REEKSEN!$A:$J,3,0)</f>
        <v>0.02</v>
      </c>
      <c r="AG116" s="15" t="n">
        <f aca="false">VLOOKUP($AE116,STARING_REEKSEN!$A:$J,4,0)</f>
        <v>0.387</v>
      </c>
      <c r="AH116" s="15" t="n">
        <f aca="false">VLOOKUP($AE116,STARING_REEKSEN!$A:$J,5,0)*100</f>
        <v>1.61</v>
      </c>
      <c r="AI116" s="15" t="n">
        <f aca="false">VLOOKUP($AE116,STARING_REEKSEN!$A:$J,6,0)</f>
        <v>1.524</v>
      </c>
      <c r="AJ116" s="15" t="n">
        <f aca="false">VLOOKUP($AE116,STARING_REEKSEN!$A:$J,7,0)/100</f>
        <v>0.2276</v>
      </c>
      <c r="AK116" s="24" t="n">
        <f aca="false">VLOOKUP($AE116,STARING_REEKSEN!$A:$J,8,0)</f>
        <v>2.44</v>
      </c>
      <c r="AL116" s="15" t="n">
        <f aca="false">1-(1/AI116)</f>
        <v>0.343832020997375</v>
      </c>
      <c r="AM116" s="0" t="n">
        <f aca="false">(I116)/100</f>
        <v>0.35</v>
      </c>
      <c r="AN116" s="25" t="n">
        <f aca="false">1+POWER(AH116*AM116,AI116)</f>
        <v>1.41721732538659</v>
      </c>
      <c r="AO116" s="25" t="n">
        <f aca="false">POWER(AH116*AM116,AI116-1)</f>
        <v>0.740403416835114</v>
      </c>
      <c r="AP116" s="25" t="n">
        <f aca="false">POWER(POWER(AN116,AL116)-AO116,2)</f>
        <v>0.149747612360739</v>
      </c>
      <c r="AQ116" s="25" t="n">
        <f aca="false">POWER(AN116,AL116*(AK116+2))</f>
        <v>1.70288388399905</v>
      </c>
      <c r="AR116" s="26" t="n">
        <f aca="false">AJ116</f>
        <v>0.2276</v>
      </c>
      <c r="AS116" s="15" t="n">
        <f aca="false">(J116-I116)/100</f>
        <v>0.1</v>
      </c>
      <c r="AT116" s="15" t="n">
        <f aca="false">AR116*AS116</f>
        <v>0.02276</v>
      </c>
      <c r="AU116" s="15" t="n">
        <f aca="false">AF116+(AG116-AF116)/POWER(AN116,AL116)</f>
        <v>0.345534755541206</v>
      </c>
      <c r="AV116" s="15" t="n">
        <f aca="false">AU116*AS116</f>
        <v>0.0345534755541206</v>
      </c>
      <c r="AW116" s="15" t="n">
        <f aca="false">K116*AS116</f>
        <v>0.7</v>
      </c>
      <c r="AX116" s="42" t="n">
        <f aca="false">ROUND(SUMIF(B:B,B116,AT:AT)/SUMIF(B:B,B116,AS:AS),4)</f>
        <v>0.1857</v>
      </c>
      <c r="AY116" s="42" t="n">
        <f aca="false">IF(SUMIF(B:B,B116,AS:AS)&lt;=0,0,AX116)</f>
        <v>0.1857</v>
      </c>
      <c r="AZ116" s="15" t="n">
        <f aca="false">ROUND(SUMIF(B:B,B116,AV:AV)/SUMIF(B:B,B116,AS:AS),2)</f>
        <v>0.32</v>
      </c>
      <c r="BA116" s="0" t="n">
        <f aca="false">ROUND(SUMIF(B:B,B116,AW:AW)/SUMIF(B:B,B116,AS:AS),0)/100</f>
        <v>0.03</v>
      </c>
      <c r="BB116" s="0" t="n">
        <f aca="false">IF(B116&lt;207,IF(NOT(B116=B115),IF(N116&gt;25,(J116-I116)/100,0),IF(BB115&gt;0,IF(N116&gt;25,(J116-I116)/100,0),0)),0)</f>
        <v>0</v>
      </c>
      <c r="BC116" s="0" t="n">
        <f aca="false">SUMIF(B:B,B116,BB:BB)</f>
        <v>0</v>
      </c>
    </row>
    <row r="117" customFormat="false" ht="12.8" hidden="false" customHeight="false" outlineLevel="0" collapsed="false">
      <c r="A117" s="43" t="n">
        <v>3023</v>
      </c>
      <c r="B117" s="15" t="n">
        <v>308</v>
      </c>
      <c r="C117" s="15" t="n">
        <v>66</v>
      </c>
      <c r="D117" s="16" t="n">
        <v>4041</v>
      </c>
      <c r="E117" s="16" t="s">
        <v>769</v>
      </c>
      <c r="F117" s="16" t="s">
        <v>700</v>
      </c>
      <c r="G117" s="16" t="n">
        <v>4</v>
      </c>
      <c r="H117" s="16" t="s">
        <v>768</v>
      </c>
      <c r="I117" s="16" t="n">
        <v>45</v>
      </c>
      <c r="J117" s="16" t="n">
        <v>70</v>
      </c>
      <c r="K117" s="44" t="n">
        <v>0.8</v>
      </c>
      <c r="L117" s="18" t="n">
        <v>0.3</v>
      </c>
      <c r="M117" s="18" t="n">
        <v>3</v>
      </c>
      <c r="N117" s="19" t="n">
        <v>3</v>
      </c>
      <c r="O117" s="16" t="n">
        <v>2</v>
      </c>
      <c r="P117" s="16" t="n">
        <v>6</v>
      </c>
      <c r="Q117" s="20" t="n">
        <v>5</v>
      </c>
      <c r="R117" s="21" t="n">
        <v>8</v>
      </c>
      <c r="S117" s="16" t="n">
        <v>4</v>
      </c>
      <c r="T117" s="16" t="n">
        <v>25</v>
      </c>
      <c r="U117" s="16" t="n">
        <v>160</v>
      </c>
      <c r="V117" s="16" t="n">
        <v>130</v>
      </c>
      <c r="W117" s="16" t="n">
        <v>180</v>
      </c>
      <c r="X117" s="22" t="n">
        <v>5</v>
      </c>
      <c r="Y117" s="18" t="n">
        <v>4.2</v>
      </c>
      <c r="Z117" s="18" t="n">
        <v>5.5</v>
      </c>
      <c r="AA117" s="23" t="n">
        <v>0</v>
      </c>
      <c r="AB117" s="15" t="n">
        <v>1.64810532635333</v>
      </c>
      <c r="AC117" s="16" t="n">
        <v>410</v>
      </c>
      <c r="AD117" s="16" t="n">
        <v>0</v>
      </c>
      <c r="AE117" s="16" t="s">
        <v>726</v>
      </c>
      <c r="AF117" s="15" t="n">
        <f aca="false">VLOOKUP($AE117,STARING_REEKSEN!$A:$J,3,0)</f>
        <v>0.01</v>
      </c>
      <c r="AG117" s="15" t="n">
        <f aca="false">VLOOKUP($AE117,STARING_REEKSEN!$A:$J,4,0)</f>
        <v>0.366</v>
      </c>
      <c r="AH117" s="15" t="n">
        <f aca="false">VLOOKUP($AE117,STARING_REEKSEN!$A:$J,5,0)*100</f>
        <v>1.6</v>
      </c>
      <c r="AI117" s="15" t="n">
        <f aca="false">VLOOKUP($AE117,STARING_REEKSEN!$A:$J,6,0)</f>
        <v>2.163</v>
      </c>
      <c r="AJ117" s="15" t="n">
        <f aca="false">VLOOKUP($AE117,STARING_REEKSEN!$A:$J,7,0)/100</f>
        <v>0.2232</v>
      </c>
      <c r="AK117" s="24" t="n">
        <f aca="false">VLOOKUP($AE117,STARING_REEKSEN!$A:$J,8,0)</f>
        <v>2.868</v>
      </c>
      <c r="AL117" s="15" t="n">
        <f aca="false">1-(1/AI117)</f>
        <v>0.537679149329635</v>
      </c>
      <c r="AM117" s="0" t="n">
        <f aca="false">(I117)/100</f>
        <v>0.45</v>
      </c>
      <c r="AN117" s="25" t="n">
        <f aca="false">1+POWER(AH117*AM117,AI117)</f>
        <v>1.49137175613948</v>
      </c>
      <c r="AO117" s="25" t="n">
        <f aca="false">POWER(AH117*AM117,AI117-1)</f>
        <v>0.682460772415948</v>
      </c>
      <c r="AP117" s="25" t="n">
        <f aca="false">POWER(POWER(AN117,AL117)-AO117,2)</f>
        <v>0.310569404891777</v>
      </c>
      <c r="AQ117" s="25" t="n">
        <f aca="false">POWER(AN117,AL117*(AK117+2))</f>
        <v>2.84673871430902</v>
      </c>
      <c r="AR117" s="26" t="n">
        <f aca="false">AJ117</f>
        <v>0.2232</v>
      </c>
      <c r="AS117" s="15" t="n">
        <f aca="false">(J117-I117)/100</f>
        <v>0.25</v>
      </c>
      <c r="AT117" s="15" t="n">
        <f aca="false">AR117*AS117</f>
        <v>0.0558</v>
      </c>
      <c r="AU117" s="15" t="n">
        <f aca="false">AF117+(AG117-AF117)/POWER(AN117,AL117)</f>
        <v>0.297155058612551</v>
      </c>
      <c r="AV117" s="15" t="n">
        <f aca="false">AU117*AS117</f>
        <v>0.0742887646531378</v>
      </c>
      <c r="AW117" s="15" t="n">
        <f aca="false">K117*AS117</f>
        <v>0.2</v>
      </c>
      <c r="AX117" s="42" t="n">
        <f aca="false">ROUND(SUMIF(B:B,B117,AT:AT)/SUMIF(B:B,B117,AS:AS),4)</f>
        <v>0.1857</v>
      </c>
      <c r="AY117" s="42" t="n">
        <f aca="false">IF(SUMIF(B:B,B117,AS:AS)&lt;=0,0,AX117)</f>
        <v>0.1857</v>
      </c>
      <c r="AZ117" s="15" t="n">
        <f aca="false">ROUND(SUMIF(B:B,B117,AV:AV)/SUMIF(B:B,B117,AS:AS),2)</f>
        <v>0.32</v>
      </c>
      <c r="BA117" s="0" t="n">
        <f aca="false">ROUND(SUMIF(B:B,B117,AW:AW)/SUMIF(B:B,B117,AS:AS),0)/100</f>
        <v>0.03</v>
      </c>
      <c r="BB117" s="0" t="n">
        <f aca="false">IF(B117&lt;207,IF(NOT(B117=B116),IF(N117&gt;25,(J117-I117)/100,0),IF(BB116&gt;0,IF(N117&gt;25,(J117-I117)/100,0),0)),0)</f>
        <v>0</v>
      </c>
      <c r="BC117" s="0" t="n">
        <f aca="false">SUMIF(B:B,B117,BB:BB)</f>
        <v>0</v>
      </c>
    </row>
    <row r="118" customFormat="false" ht="12.8" hidden="false" customHeight="false" outlineLevel="0" collapsed="false">
      <c r="A118" s="43" t="n">
        <v>3023</v>
      </c>
      <c r="B118" s="15" t="n">
        <v>308</v>
      </c>
      <c r="C118" s="15" t="n">
        <v>66</v>
      </c>
      <c r="D118" s="16" t="n">
        <v>4041</v>
      </c>
      <c r="E118" s="16" t="s">
        <v>769</v>
      </c>
      <c r="F118" s="16" t="s">
        <v>700</v>
      </c>
      <c r="G118" s="16" t="n">
        <v>5</v>
      </c>
      <c r="H118" s="16" t="s">
        <v>734</v>
      </c>
      <c r="I118" s="16" t="n">
        <v>70</v>
      </c>
      <c r="J118" s="16" t="n">
        <v>100</v>
      </c>
      <c r="K118" s="44" t="n">
        <v>0.3</v>
      </c>
      <c r="L118" s="18" t="n">
        <v>0.1</v>
      </c>
      <c r="M118" s="18" t="n">
        <v>1</v>
      </c>
      <c r="N118" s="19" t="n">
        <v>2</v>
      </c>
      <c r="O118" s="16" t="n">
        <v>2</v>
      </c>
      <c r="P118" s="16" t="n">
        <v>4</v>
      </c>
      <c r="Q118" s="20" t="n">
        <v>6</v>
      </c>
      <c r="R118" s="21" t="n">
        <v>8</v>
      </c>
      <c r="S118" s="16" t="n">
        <v>4</v>
      </c>
      <c r="T118" s="16" t="n">
        <v>25</v>
      </c>
      <c r="U118" s="16" t="n">
        <v>160</v>
      </c>
      <c r="V118" s="16" t="n">
        <v>130</v>
      </c>
      <c r="W118" s="16" t="n">
        <v>180</v>
      </c>
      <c r="X118" s="22" t="n">
        <v>5</v>
      </c>
      <c r="Y118" s="18" t="n">
        <v>4.2</v>
      </c>
      <c r="Z118" s="18" t="n">
        <v>5.5</v>
      </c>
      <c r="AA118" s="23" t="n">
        <v>0</v>
      </c>
      <c r="AB118" s="15" t="n">
        <v>1.67347957589706</v>
      </c>
      <c r="AC118" s="16" t="n">
        <v>410</v>
      </c>
      <c r="AD118" s="16" t="n">
        <v>0</v>
      </c>
      <c r="AE118" s="16" t="s">
        <v>726</v>
      </c>
      <c r="AF118" s="15" t="n">
        <f aca="false">VLOOKUP($AE118,STARING_REEKSEN!$A:$J,3,0)</f>
        <v>0.01</v>
      </c>
      <c r="AG118" s="15" t="n">
        <f aca="false">VLOOKUP($AE118,STARING_REEKSEN!$A:$J,4,0)</f>
        <v>0.366</v>
      </c>
      <c r="AH118" s="15" t="n">
        <f aca="false">VLOOKUP($AE118,STARING_REEKSEN!$A:$J,5,0)*100</f>
        <v>1.6</v>
      </c>
      <c r="AI118" s="15" t="n">
        <f aca="false">VLOOKUP($AE118,STARING_REEKSEN!$A:$J,6,0)</f>
        <v>2.163</v>
      </c>
      <c r="AJ118" s="15" t="n">
        <f aca="false">VLOOKUP($AE118,STARING_REEKSEN!$A:$J,7,0)/100</f>
        <v>0.2232</v>
      </c>
      <c r="AK118" s="24" t="n">
        <f aca="false">VLOOKUP($AE118,STARING_REEKSEN!$A:$J,8,0)</f>
        <v>2.868</v>
      </c>
      <c r="AL118" s="15" t="n">
        <f aca="false">1-(1/AI118)</f>
        <v>0.537679149329635</v>
      </c>
      <c r="AM118" s="0" t="n">
        <f aca="false">(I118)/100</f>
        <v>0.7</v>
      </c>
      <c r="AN118" s="25" t="n">
        <f aca="false">1+POWER(AH118*AM118,AI118)</f>
        <v>2.27778734617913</v>
      </c>
      <c r="AO118" s="25" t="n">
        <f aca="false">POWER(AH118*AM118,AI118-1)</f>
        <v>1.14088155908851</v>
      </c>
      <c r="AP118" s="25" t="n">
        <f aca="false">POWER(POWER(AN118,AL118)-AO118,2)</f>
        <v>0.172971920954891</v>
      </c>
      <c r="AQ118" s="25" t="n">
        <f aca="false">POWER(AN118,AL118*(AK118+2))</f>
        <v>8.62507514435956</v>
      </c>
      <c r="AR118" s="26" t="n">
        <f aca="false">AJ118</f>
        <v>0.2232</v>
      </c>
      <c r="AS118" s="15" t="n">
        <f aca="false">(J118-I118)/100</f>
        <v>0.3</v>
      </c>
      <c r="AT118" s="15" t="n">
        <f aca="false">AR118*AS118</f>
        <v>0.06696</v>
      </c>
      <c r="AU118" s="15" t="n">
        <f aca="false">AF118+(AG118-AF118)/POWER(AN118,AL118)</f>
        <v>0.238677069263045</v>
      </c>
      <c r="AV118" s="15" t="n">
        <f aca="false">AU118*AS118</f>
        <v>0.0716031207789134</v>
      </c>
      <c r="AW118" s="15" t="n">
        <f aca="false">K118*AS118</f>
        <v>0.09</v>
      </c>
      <c r="AX118" s="42" t="n">
        <f aca="false">ROUND(SUMIF(B:B,B118,AT:AT)/SUMIF(B:B,B118,AS:AS),4)</f>
        <v>0.1857</v>
      </c>
      <c r="AY118" s="42" t="n">
        <f aca="false">IF(SUMIF(B:B,B118,AS:AS)&lt;=0,0,AX118)</f>
        <v>0.1857</v>
      </c>
      <c r="AZ118" s="15" t="n">
        <f aca="false">ROUND(SUMIF(B:B,B118,AV:AV)/SUMIF(B:B,B118,AS:AS),2)</f>
        <v>0.32</v>
      </c>
      <c r="BA118" s="0" t="n">
        <f aca="false">ROUND(SUMIF(B:B,B118,AW:AW)/SUMIF(B:B,B118,AS:AS),0)/100</f>
        <v>0.03</v>
      </c>
      <c r="BB118" s="0" t="n">
        <f aca="false">IF(B118&lt;207,IF(NOT(B118=B117),IF(N118&gt;25,(J118-I118)/100,0),IF(BB117&gt;0,IF(N118&gt;25,(J118-I118)/100,0),0)),0)</f>
        <v>0</v>
      </c>
      <c r="BC118" s="0" t="n">
        <f aca="false">SUMIF(B:B,B118,BB:BB)</f>
        <v>0</v>
      </c>
    </row>
    <row r="119" customFormat="false" ht="12.8" hidden="false" customHeight="false" outlineLevel="0" collapsed="false">
      <c r="A119" s="43" t="n">
        <v>3023</v>
      </c>
      <c r="B119" s="15" t="n">
        <v>308</v>
      </c>
      <c r="C119" s="15" t="n">
        <v>66</v>
      </c>
      <c r="D119" s="16" t="n">
        <v>4041</v>
      </c>
      <c r="E119" s="16" t="s">
        <v>769</v>
      </c>
      <c r="F119" s="16" t="s">
        <v>700</v>
      </c>
      <c r="G119" s="16" t="n">
        <v>6</v>
      </c>
      <c r="H119" s="16" t="s">
        <v>770</v>
      </c>
      <c r="I119" s="16" t="n">
        <v>100</v>
      </c>
      <c r="J119" s="16" t="n">
        <v>120</v>
      </c>
      <c r="K119" s="44" t="n">
        <v>0.3</v>
      </c>
      <c r="L119" s="18" t="n">
        <v>0.1</v>
      </c>
      <c r="M119" s="18" t="n">
        <v>1</v>
      </c>
      <c r="N119" s="19" t="n">
        <v>15</v>
      </c>
      <c r="O119" s="16" t="n">
        <v>10</v>
      </c>
      <c r="P119" s="16" t="n">
        <v>25</v>
      </c>
      <c r="Q119" s="20" t="n">
        <v>20</v>
      </c>
      <c r="R119" s="21" t="n">
        <v>35</v>
      </c>
      <c r="S119" s="16" t="n">
        <v>30</v>
      </c>
      <c r="T119" s="16" t="n">
        <v>50</v>
      </c>
      <c r="U119" s="16" t="n">
        <v>170</v>
      </c>
      <c r="V119" s="16" t="n">
        <v>150</v>
      </c>
      <c r="W119" s="16" t="n">
        <v>200</v>
      </c>
      <c r="X119" s="22" t="n">
        <v>5</v>
      </c>
      <c r="Y119" s="18" t="n">
        <v>4.2</v>
      </c>
      <c r="Z119" s="18" t="n">
        <v>5.5</v>
      </c>
      <c r="AA119" s="23" t="n">
        <v>0</v>
      </c>
      <c r="AB119" s="15" t="n">
        <v>1.55916595661194</v>
      </c>
      <c r="AC119" s="16" t="n">
        <v>510</v>
      </c>
      <c r="AD119" s="16" t="n">
        <v>0</v>
      </c>
      <c r="AE119" s="16" t="s">
        <v>745</v>
      </c>
      <c r="AF119" s="15" t="n">
        <f aca="false">VLOOKUP($AE119,STARING_REEKSEN!$A:$J,3,0)</f>
        <v>0.01</v>
      </c>
      <c r="AG119" s="15" t="n">
        <f aca="false">VLOOKUP($AE119,STARING_REEKSEN!$A:$J,4,0)</f>
        <v>0.333</v>
      </c>
      <c r="AH119" s="15" t="n">
        <f aca="false">VLOOKUP($AE119,STARING_REEKSEN!$A:$J,5,0)*100</f>
        <v>1.6</v>
      </c>
      <c r="AI119" s="15" t="n">
        <f aca="false">VLOOKUP($AE119,STARING_REEKSEN!$A:$J,6,0)</f>
        <v>1.289</v>
      </c>
      <c r="AJ119" s="15" t="n">
        <f aca="false">VLOOKUP($AE119,STARING_REEKSEN!$A:$J,7,0)/100</f>
        <v>0.3283</v>
      </c>
      <c r="AK119" s="24" t="n">
        <f aca="false">VLOOKUP($AE119,STARING_REEKSEN!$A:$J,8,0)</f>
        <v>-1.01</v>
      </c>
      <c r="AL119" s="15" t="n">
        <f aca="false">1-(1/AI119)</f>
        <v>0.224204809930178</v>
      </c>
      <c r="AM119" s="0" t="n">
        <f aca="false">(I119)/100</f>
        <v>1</v>
      </c>
      <c r="AN119" s="25" t="n">
        <f aca="false">1+POWER(AH119*AM119,AI119)</f>
        <v>2.8327813530788</v>
      </c>
      <c r="AO119" s="25" t="n">
        <f aca="false">POWER(AH119*AM119,AI119-1)</f>
        <v>1.14548834567425</v>
      </c>
      <c r="AP119" s="25" t="n">
        <f aca="false">POWER(POWER(AN119,AL119)-AO119,2)</f>
        <v>0.0137987328683178</v>
      </c>
      <c r="AQ119" s="25" t="n">
        <f aca="false">POWER(AN119,AL119*(AK119+2))</f>
        <v>1.26001135413602</v>
      </c>
      <c r="AR119" s="26" t="n">
        <f aca="false">AJ119</f>
        <v>0.3283</v>
      </c>
      <c r="AS119" s="15" t="n">
        <f aca="false">(J119-I119)/100</f>
        <v>0.2</v>
      </c>
      <c r="AT119" s="15" t="n">
        <f aca="false">AR119*AS119</f>
        <v>0.06566</v>
      </c>
      <c r="AU119" s="15" t="n">
        <f aca="false">AF119+(AG119-AF119)/POWER(AN119,AL119)</f>
        <v>0.265749138993284</v>
      </c>
      <c r="AV119" s="15" t="n">
        <f aca="false">AU119*AS119</f>
        <v>0.0531498277986567</v>
      </c>
      <c r="AW119" s="15" t="n">
        <f aca="false">K119*AS119</f>
        <v>0.06</v>
      </c>
      <c r="AX119" s="42" t="n">
        <f aca="false">ROUND(SUMIF(B:B,B119,AT:AT)/SUMIF(B:B,B119,AS:AS),4)</f>
        <v>0.1857</v>
      </c>
      <c r="AY119" s="42" t="n">
        <f aca="false">IF(SUMIF(B:B,B119,AS:AS)&lt;=0,0,AX119)</f>
        <v>0.1857</v>
      </c>
      <c r="AZ119" s="15" t="n">
        <f aca="false">ROUND(SUMIF(B:B,B119,AV:AV)/SUMIF(B:B,B119,AS:AS),2)</f>
        <v>0.32</v>
      </c>
      <c r="BA119" s="0" t="n">
        <f aca="false">ROUND(SUMIF(B:B,B119,AW:AW)/SUMIF(B:B,B119,AS:AS),0)/100</f>
        <v>0.03</v>
      </c>
      <c r="BB119" s="0" t="n">
        <f aca="false">IF(B119&lt;207,IF(NOT(B119=B118),IF(N119&gt;25,(J119-I119)/100,0),IF(BB118&gt;0,IF(N119&gt;25,(J119-I119)/100,0),0)),0)</f>
        <v>0</v>
      </c>
      <c r="BC119" s="0" t="n">
        <f aca="false">SUMIF(B:B,B119,BB:BB)</f>
        <v>0</v>
      </c>
    </row>
    <row r="120" customFormat="false" ht="12.8" hidden="false" customHeight="false" outlineLevel="0" collapsed="false">
      <c r="A120" s="43" t="n">
        <v>3015</v>
      </c>
      <c r="B120" s="15" t="n">
        <v>309</v>
      </c>
      <c r="C120" s="15" t="n">
        <v>62</v>
      </c>
      <c r="D120" s="16" t="n">
        <v>10010</v>
      </c>
      <c r="E120" s="16" t="s">
        <v>285</v>
      </c>
      <c r="F120" s="16" t="s">
        <v>700</v>
      </c>
      <c r="G120" s="16" t="n">
        <v>1</v>
      </c>
      <c r="H120" s="16" t="s">
        <v>722</v>
      </c>
      <c r="I120" s="16" t="n">
        <v>0</v>
      </c>
      <c r="J120" s="16" t="n">
        <v>20</v>
      </c>
      <c r="K120" s="44" t="n">
        <v>5.5</v>
      </c>
      <c r="L120" s="18" t="n">
        <v>3</v>
      </c>
      <c r="M120" s="18" t="n">
        <v>8</v>
      </c>
      <c r="N120" s="19" t="n">
        <v>4</v>
      </c>
      <c r="O120" s="16" t="n">
        <v>3</v>
      </c>
      <c r="P120" s="16" t="n">
        <v>6</v>
      </c>
      <c r="Q120" s="20" t="n">
        <v>10</v>
      </c>
      <c r="R120" s="21" t="n">
        <v>14</v>
      </c>
      <c r="S120" s="16" t="n">
        <v>8</v>
      </c>
      <c r="T120" s="16" t="n">
        <v>18</v>
      </c>
      <c r="U120" s="16" t="n">
        <v>170</v>
      </c>
      <c r="V120" s="16" t="n">
        <v>150</v>
      </c>
      <c r="W120" s="16" t="n">
        <v>200</v>
      </c>
      <c r="X120" s="22" t="n">
        <v>4.8</v>
      </c>
      <c r="Y120" s="18" t="n">
        <v>4.5</v>
      </c>
      <c r="Z120" s="18" t="n">
        <v>5.2</v>
      </c>
      <c r="AA120" s="23" t="n">
        <v>0</v>
      </c>
      <c r="AB120" s="15" t="n">
        <v>1.3682767108308</v>
      </c>
      <c r="AC120" s="16" t="n">
        <v>692</v>
      </c>
      <c r="AD120" s="16" t="n">
        <v>1</v>
      </c>
      <c r="AE120" s="16" t="s">
        <v>723</v>
      </c>
      <c r="AF120" s="15" t="n">
        <f aca="false">VLOOKUP($AE120,STARING_REEKSEN!$A:$J,3,0)</f>
        <v>0.02</v>
      </c>
      <c r="AG120" s="15" t="n">
        <f aca="false">VLOOKUP($AE120,STARING_REEKSEN!$A:$J,4,0)</f>
        <v>0.434</v>
      </c>
      <c r="AH120" s="15" t="n">
        <f aca="false">VLOOKUP($AE120,STARING_REEKSEN!$A:$J,5,0)*100</f>
        <v>2.16</v>
      </c>
      <c r="AI120" s="15" t="n">
        <f aca="false">VLOOKUP($AE120,STARING_REEKSEN!$A:$J,6,0)</f>
        <v>1.349</v>
      </c>
      <c r="AJ120" s="15" t="n">
        <f aca="false">VLOOKUP($AE120,STARING_REEKSEN!$A:$J,7,0)/100</f>
        <v>0.8324</v>
      </c>
      <c r="AK120" s="24" t="n">
        <f aca="false">VLOOKUP($AE120,STARING_REEKSEN!$A:$J,8,0)</f>
        <v>7.202</v>
      </c>
      <c r="AL120" s="15" t="n">
        <f aca="false">1-(1/AI120)</f>
        <v>0.258710155670867</v>
      </c>
      <c r="AM120" s="0" t="n">
        <f aca="false">(I120)/100</f>
        <v>0</v>
      </c>
      <c r="AN120" s="25" t="n">
        <f aca="false">1+POWER(AH120*AM120,AI120)</f>
        <v>1</v>
      </c>
      <c r="AO120" s="25" t="n">
        <f aca="false">POWER(AH120*AM120,AI120-1)</f>
        <v>0</v>
      </c>
      <c r="AP120" s="25" t="n">
        <f aca="false">POWER(POWER(AN120,AL120)-AO120,2)</f>
        <v>1</v>
      </c>
      <c r="AQ120" s="25" t="n">
        <f aca="false">POWER(AN120,AL120*(AK120+2))</f>
        <v>1</v>
      </c>
      <c r="AR120" s="26" t="n">
        <f aca="false">AJ120</f>
        <v>0.8324</v>
      </c>
      <c r="AS120" s="15" t="n">
        <f aca="false">(J120-I120)/100</f>
        <v>0.2</v>
      </c>
      <c r="AT120" s="15" t="n">
        <f aca="false">AR120*AS120</f>
        <v>0.16648</v>
      </c>
      <c r="AU120" s="15" t="n">
        <f aca="false">AF120+(AG120-AF120)/POWER(AN120,AL120)</f>
        <v>0.434</v>
      </c>
      <c r="AV120" s="15" t="n">
        <f aca="false">AU120*AS120</f>
        <v>0.0868</v>
      </c>
      <c r="AW120" s="15" t="n">
        <f aca="false">K120*AS120</f>
        <v>1.1</v>
      </c>
      <c r="AX120" s="42" t="n">
        <f aca="false">ROUND(SUMIF(B:B,B120,AT:AT)/SUMIF(B:B,B120,AS:AS),4)</f>
        <v>0.3766</v>
      </c>
      <c r="AY120" s="42" t="n">
        <f aca="false">IF(SUMIF(B:B,B120,AS:AS)&lt;=0,0,AX120)</f>
        <v>0.3766</v>
      </c>
      <c r="AZ120" s="15" t="n">
        <f aca="false">ROUND(SUMIF(B:B,B120,AV:AV)/SUMIF(B:B,B120,AS:AS),2)</f>
        <v>0.32</v>
      </c>
      <c r="BA120" s="0" t="n">
        <f aca="false">ROUND(SUMIF(B:B,B120,AW:AW)/SUMIF(B:B,B120,AS:AS),0)/100</f>
        <v>0.01</v>
      </c>
      <c r="BB120" s="0" t="n">
        <f aca="false">IF(B120&lt;207,IF(NOT(B120=B119),IF(N120&gt;25,(J120-I120)/100,0),IF(BB119&gt;0,IF(N120&gt;25,(J120-I120)/100,0),0)),0)</f>
        <v>0</v>
      </c>
      <c r="BC120" s="0" t="n">
        <f aca="false">SUMIF(B:B,B120,BB:BB)</f>
        <v>0</v>
      </c>
    </row>
    <row r="121" customFormat="false" ht="12.8" hidden="false" customHeight="false" outlineLevel="0" collapsed="false">
      <c r="A121" s="43" t="n">
        <v>3015</v>
      </c>
      <c r="B121" s="15" t="n">
        <v>309</v>
      </c>
      <c r="C121" s="15" t="n">
        <v>62</v>
      </c>
      <c r="D121" s="16" t="n">
        <v>10010</v>
      </c>
      <c r="E121" s="16" t="s">
        <v>285</v>
      </c>
      <c r="F121" s="16" t="s">
        <v>700</v>
      </c>
      <c r="G121" s="16" t="n">
        <v>2</v>
      </c>
      <c r="H121" s="16" t="s">
        <v>771</v>
      </c>
      <c r="I121" s="16" t="n">
        <v>20</v>
      </c>
      <c r="J121" s="16" t="n">
        <v>30</v>
      </c>
      <c r="K121" s="44" t="n">
        <v>2.5</v>
      </c>
      <c r="L121" s="18" t="n">
        <v>1</v>
      </c>
      <c r="M121" s="18" t="n">
        <v>5</v>
      </c>
      <c r="N121" s="19" t="n">
        <v>4</v>
      </c>
      <c r="O121" s="16" t="n">
        <v>3</v>
      </c>
      <c r="P121" s="16" t="n">
        <v>6</v>
      </c>
      <c r="Q121" s="20" t="n">
        <v>10</v>
      </c>
      <c r="R121" s="21" t="n">
        <v>14</v>
      </c>
      <c r="S121" s="16" t="n">
        <v>8</v>
      </c>
      <c r="T121" s="16" t="n">
        <v>16</v>
      </c>
      <c r="U121" s="16" t="n">
        <v>170</v>
      </c>
      <c r="V121" s="16" t="n">
        <v>150</v>
      </c>
      <c r="W121" s="16" t="n">
        <v>200</v>
      </c>
      <c r="X121" s="22" t="n">
        <v>5</v>
      </c>
      <c r="Y121" s="18" t="n">
        <v>4.8</v>
      </c>
      <c r="Z121" s="18" t="n">
        <v>6</v>
      </c>
      <c r="AA121" s="23" t="n">
        <v>0</v>
      </c>
      <c r="AB121" s="15" t="n">
        <v>1.48006430162846</v>
      </c>
      <c r="AC121" s="16" t="n">
        <v>410</v>
      </c>
      <c r="AD121" s="16" t="n">
        <v>1</v>
      </c>
      <c r="AE121" s="16" t="s">
        <v>723</v>
      </c>
      <c r="AF121" s="15" t="n">
        <f aca="false">VLOOKUP($AE121,STARING_REEKSEN!$A:$J,3,0)</f>
        <v>0.02</v>
      </c>
      <c r="AG121" s="15" t="n">
        <f aca="false">VLOOKUP($AE121,STARING_REEKSEN!$A:$J,4,0)</f>
        <v>0.434</v>
      </c>
      <c r="AH121" s="15" t="n">
        <f aca="false">VLOOKUP($AE121,STARING_REEKSEN!$A:$J,5,0)*100</f>
        <v>2.16</v>
      </c>
      <c r="AI121" s="15" t="n">
        <f aca="false">VLOOKUP($AE121,STARING_REEKSEN!$A:$J,6,0)</f>
        <v>1.349</v>
      </c>
      <c r="AJ121" s="15" t="n">
        <f aca="false">VLOOKUP($AE121,STARING_REEKSEN!$A:$J,7,0)/100</f>
        <v>0.8324</v>
      </c>
      <c r="AK121" s="24" t="n">
        <f aca="false">VLOOKUP($AE121,STARING_REEKSEN!$A:$J,8,0)</f>
        <v>7.202</v>
      </c>
      <c r="AL121" s="15" t="n">
        <f aca="false">1-(1/AI121)</f>
        <v>0.258710155670867</v>
      </c>
      <c r="AM121" s="0" t="n">
        <f aca="false">(I121)/100</f>
        <v>0.2</v>
      </c>
      <c r="AN121" s="25" t="n">
        <f aca="false">1+POWER(AH121*AM121,AI121)</f>
        <v>1.32230539449471</v>
      </c>
      <c r="AO121" s="25" t="n">
        <f aca="false">POWER(AH121*AM121,AI121-1)</f>
        <v>0.746077302071084</v>
      </c>
      <c r="AP121" s="25" t="n">
        <f aca="false">POWER(POWER(AN121,AL121)-AO121,2)</f>
        <v>0.10815968859661</v>
      </c>
      <c r="AQ121" s="25" t="n">
        <f aca="false">POWER(AN121,AL121*(AK121+2))</f>
        <v>1.94468193986397</v>
      </c>
      <c r="AR121" s="26" t="n">
        <f aca="false">AJ121</f>
        <v>0.8324</v>
      </c>
      <c r="AS121" s="15" t="n">
        <f aca="false">(J121-I121)/100</f>
        <v>0.1</v>
      </c>
      <c r="AT121" s="15" t="n">
        <f aca="false">AR121*AS121</f>
        <v>0.08324</v>
      </c>
      <c r="AU121" s="15" t="n">
        <f aca="false">AF121+(AG121-AF121)/POWER(AN121,AL121)</f>
        <v>0.405132864756168</v>
      </c>
      <c r="AV121" s="15" t="n">
        <f aca="false">AU121*AS121</f>
        <v>0.0405132864756168</v>
      </c>
      <c r="AW121" s="15" t="n">
        <f aca="false">K121*AS121</f>
        <v>0.25</v>
      </c>
      <c r="AX121" s="42" t="n">
        <f aca="false">ROUND(SUMIF(B:B,B121,AT:AT)/SUMIF(B:B,B121,AS:AS),4)</f>
        <v>0.3766</v>
      </c>
      <c r="AY121" s="42" t="n">
        <f aca="false">IF(SUMIF(B:B,B121,AS:AS)&lt;=0,0,AX121)</f>
        <v>0.3766</v>
      </c>
      <c r="AZ121" s="15" t="n">
        <f aca="false">ROUND(SUMIF(B:B,B121,AV:AV)/SUMIF(B:B,B121,AS:AS),2)</f>
        <v>0.32</v>
      </c>
      <c r="BA121" s="0" t="n">
        <f aca="false">ROUND(SUMIF(B:B,B121,AW:AW)/SUMIF(B:B,B121,AS:AS),0)/100</f>
        <v>0.01</v>
      </c>
      <c r="BB121" s="0" t="n">
        <f aca="false">IF(B121&lt;207,IF(NOT(B121=B120),IF(N121&gt;25,(J121-I121)/100,0),IF(BB120&gt;0,IF(N121&gt;25,(J121-I121)/100,0),0)),0)</f>
        <v>0</v>
      </c>
      <c r="BC121" s="0" t="n">
        <f aca="false">SUMIF(B:B,B121,BB:BB)</f>
        <v>0</v>
      </c>
    </row>
    <row r="122" customFormat="false" ht="12.8" hidden="false" customHeight="false" outlineLevel="0" collapsed="false">
      <c r="A122" s="43" t="n">
        <v>3015</v>
      </c>
      <c r="B122" s="15" t="n">
        <v>309</v>
      </c>
      <c r="C122" s="15" t="n">
        <v>62</v>
      </c>
      <c r="D122" s="16" t="n">
        <v>10010</v>
      </c>
      <c r="E122" s="16" t="s">
        <v>285</v>
      </c>
      <c r="F122" s="16" t="s">
        <v>700</v>
      </c>
      <c r="G122" s="16" t="n">
        <v>3</v>
      </c>
      <c r="H122" s="16" t="s">
        <v>760</v>
      </c>
      <c r="I122" s="16" t="n">
        <v>30</v>
      </c>
      <c r="J122" s="16" t="n">
        <v>60</v>
      </c>
      <c r="K122" s="44" t="n">
        <v>0.8</v>
      </c>
      <c r="L122" s="18" t="n">
        <v>0.1</v>
      </c>
      <c r="M122" s="18" t="n">
        <v>2</v>
      </c>
      <c r="N122" s="19" t="n">
        <v>4</v>
      </c>
      <c r="O122" s="16" t="n">
        <v>2</v>
      </c>
      <c r="P122" s="16" t="n">
        <v>6</v>
      </c>
      <c r="Q122" s="20" t="n">
        <v>10</v>
      </c>
      <c r="R122" s="21" t="n">
        <v>14</v>
      </c>
      <c r="S122" s="16" t="n">
        <v>8</v>
      </c>
      <c r="T122" s="16" t="n">
        <v>35</v>
      </c>
      <c r="U122" s="16" t="n">
        <v>170</v>
      </c>
      <c r="V122" s="16" t="n">
        <v>150</v>
      </c>
      <c r="W122" s="16" t="n">
        <v>200</v>
      </c>
      <c r="X122" s="22" t="n">
        <v>5.2</v>
      </c>
      <c r="Y122" s="18" t="n">
        <v>5</v>
      </c>
      <c r="Z122" s="18" t="n">
        <v>6</v>
      </c>
      <c r="AA122" s="23" t="n">
        <v>0</v>
      </c>
      <c r="AB122" s="15" t="n">
        <v>1.63300946830381</v>
      </c>
      <c r="AC122" s="16" t="n">
        <v>410</v>
      </c>
      <c r="AD122" s="16" t="n">
        <v>0</v>
      </c>
      <c r="AE122" s="16" t="s">
        <v>710</v>
      </c>
      <c r="AF122" s="15" t="n">
        <f aca="false">VLOOKUP($AE122,STARING_REEKSEN!$A:$J,3,0)</f>
        <v>0.02</v>
      </c>
      <c r="AG122" s="15" t="n">
        <f aca="false">VLOOKUP($AE122,STARING_REEKSEN!$A:$J,4,0)</f>
        <v>0.387</v>
      </c>
      <c r="AH122" s="15" t="n">
        <f aca="false">VLOOKUP($AE122,STARING_REEKSEN!$A:$J,5,0)*100</f>
        <v>1.61</v>
      </c>
      <c r="AI122" s="15" t="n">
        <f aca="false">VLOOKUP($AE122,STARING_REEKSEN!$A:$J,6,0)</f>
        <v>1.524</v>
      </c>
      <c r="AJ122" s="15" t="n">
        <f aca="false">VLOOKUP($AE122,STARING_REEKSEN!$A:$J,7,0)/100</f>
        <v>0.2276</v>
      </c>
      <c r="AK122" s="24" t="n">
        <f aca="false">VLOOKUP($AE122,STARING_REEKSEN!$A:$J,8,0)</f>
        <v>2.44</v>
      </c>
      <c r="AL122" s="15" t="n">
        <f aca="false">1-(1/AI122)</f>
        <v>0.343832020997375</v>
      </c>
      <c r="AM122" s="0" t="n">
        <f aca="false">(I122)/100</f>
        <v>0.3</v>
      </c>
      <c r="AN122" s="25" t="n">
        <f aca="false">1+POWER(AH122*AM122,AI122)</f>
        <v>1.32986438451502</v>
      </c>
      <c r="AO122" s="25" t="n">
        <f aca="false">POWER(AH122*AM122,AI122-1)</f>
        <v>0.682949036262989</v>
      </c>
      <c r="AP122" s="25" t="n">
        <f aca="false">POWER(POWER(AN122,AL122)-AO122,2)</f>
        <v>0.176428774631004</v>
      </c>
      <c r="AQ122" s="25" t="n">
        <f aca="false">POWER(AN122,AL122*(AK122+2))</f>
        <v>1.54527601307516</v>
      </c>
      <c r="AR122" s="26" t="n">
        <f aca="false">AJ122</f>
        <v>0.2276</v>
      </c>
      <c r="AS122" s="15" t="n">
        <f aca="false">(J122-I122)/100</f>
        <v>0.3</v>
      </c>
      <c r="AT122" s="15" t="n">
        <f aca="false">AR122*AS122</f>
        <v>0.06828</v>
      </c>
      <c r="AU122" s="15" t="n">
        <f aca="false">AF122+(AG122-AF122)/POWER(AN122,AL122)</f>
        <v>0.352733961793574</v>
      </c>
      <c r="AV122" s="15" t="n">
        <f aca="false">AU122*AS122</f>
        <v>0.105820188538072</v>
      </c>
      <c r="AW122" s="15" t="n">
        <f aca="false">K122*AS122</f>
        <v>0.24</v>
      </c>
      <c r="AX122" s="42" t="n">
        <f aca="false">ROUND(SUMIF(B:B,B122,AT:AT)/SUMIF(B:B,B122,AS:AS),4)</f>
        <v>0.3766</v>
      </c>
      <c r="AY122" s="42" t="n">
        <f aca="false">IF(SUMIF(B:B,B122,AS:AS)&lt;=0,0,AX122)</f>
        <v>0.3766</v>
      </c>
      <c r="AZ122" s="15" t="n">
        <f aca="false">ROUND(SUMIF(B:B,B122,AV:AV)/SUMIF(B:B,B122,AS:AS),2)</f>
        <v>0.32</v>
      </c>
      <c r="BA122" s="0" t="n">
        <f aca="false">ROUND(SUMIF(B:B,B122,AW:AW)/SUMIF(B:B,B122,AS:AS),0)/100</f>
        <v>0.01</v>
      </c>
      <c r="BB122" s="0" t="n">
        <f aca="false">IF(B122&lt;207,IF(NOT(B122=B121),IF(N122&gt;25,(J122-I122)/100,0),IF(BB121&gt;0,IF(N122&gt;25,(J122-I122)/100,0),0)),0)</f>
        <v>0</v>
      </c>
      <c r="BC122" s="0" t="n">
        <f aca="false">SUMIF(B:B,B122,BB:BB)</f>
        <v>0</v>
      </c>
    </row>
    <row r="123" customFormat="false" ht="12.8" hidden="false" customHeight="false" outlineLevel="0" collapsed="false">
      <c r="A123" s="43" t="n">
        <v>3015</v>
      </c>
      <c r="B123" s="15" t="n">
        <v>309</v>
      </c>
      <c r="C123" s="15" t="n">
        <v>62</v>
      </c>
      <c r="D123" s="16" t="n">
        <v>10010</v>
      </c>
      <c r="E123" s="16" t="s">
        <v>285</v>
      </c>
      <c r="F123" s="16" t="s">
        <v>700</v>
      </c>
      <c r="G123" s="16" t="n">
        <v>4</v>
      </c>
      <c r="H123" s="16" t="s">
        <v>761</v>
      </c>
      <c r="I123" s="16" t="n">
        <v>60</v>
      </c>
      <c r="J123" s="16" t="n">
        <v>120</v>
      </c>
      <c r="K123" s="44" t="n">
        <v>0.3</v>
      </c>
      <c r="L123" s="18" t="n">
        <v>0.1</v>
      </c>
      <c r="M123" s="18" t="n">
        <v>2</v>
      </c>
      <c r="N123" s="19" t="n">
        <v>3</v>
      </c>
      <c r="O123" s="16" t="n">
        <v>2</v>
      </c>
      <c r="P123" s="16" t="n">
        <v>6</v>
      </c>
      <c r="Q123" s="20" t="n">
        <v>6</v>
      </c>
      <c r="R123" s="21" t="n">
        <v>9</v>
      </c>
      <c r="S123" s="16" t="n">
        <v>6</v>
      </c>
      <c r="T123" s="16" t="n">
        <v>35</v>
      </c>
      <c r="U123" s="16" t="n">
        <v>170</v>
      </c>
      <c r="V123" s="16" t="n">
        <v>150</v>
      </c>
      <c r="W123" s="16" t="n">
        <v>200</v>
      </c>
      <c r="X123" s="22" t="n">
        <v>5.6</v>
      </c>
      <c r="Y123" s="18" t="n">
        <v>5</v>
      </c>
      <c r="Z123" s="18" t="n">
        <v>6</v>
      </c>
      <c r="AA123" s="23" t="n">
        <v>0</v>
      </c>
      <c r="AB123" s="15" t="n">
        <v>1.66929881470423</v>
      </c>
      <c r="AC123" s="16" t="n">
        <v>410</v>
      </c>
      <c r="AD123" s="16" t="n">
        <v>0</v>
      </c>
      <c r="AE123" s="16" t="s">
        <v>726</v>
      </c>
      <c r="AF123" s="15" t="n">
        <f aca="false">VLOOKUP($AE123,STARING_REEKSEN!$A:$J,3,0)</f>
        <v>0.01</v>
      </c>
      <c r="AG123" s="15" t="n">
        <f aca="false">VLOOKUP($AE123,STARING_REEKSEN!$A:$J,4,0)</f>
        <v>0.366</v>
      </c>
      <c r="AH123" s="15" t="n">
        <f aca="false">VLOOKUP($AE123,STARING_REEKSEN!$A:$J,5,0)*100</f>
        <v>1.6</v>
      </c>
      <c r="AI123" s="15" t="n">
        <f aca="false">VLOOKUP($AE123,STARING_REEKSEN!$A:$J,6,0)</f>
        <v>2.163</v>
      </c>
      <c r="AJ123" s="15" t="n">
        <f aca="false">VLOOKUP($AE123,STARING_REEKSEN!$A:$J,7,0)/100</f>
        <v>0.2232</v>
      </c>
      <c r="AK123" s="24" t="n">
        <f aca="false">VLOOKUP($AE123,STARING_REEKSEN!$A:$J,8,0)</f>
        <v>2.868</v>
      </c>
      <c r="AL123" s="15" t="n">
        <f aca="false">1-(1/AI123)</f>
        <v>0.537679149329635</v>
      </c>
      <c r="AM123" s="0" t="n">
        <f aca="false">(I123)/100</f>
        <v>0.6</v>
      </c>
      <c r="AN123" s="25" t="n">
        <f aca="false">1+POWER(AH123*AM123,AI123)</f>
        <v>1.91548804430746</v>
      </c>
      <c r="AO123" s="25" t="n">
        <f aca="false">POWER(AH123*AM123,AI123-1)</f>
        <v>0.953633379486942</v>
      </c>
      <c r="AP123" s="25" t="n">
        <f aca="false">POWER(POWER(AN123,AL123)-AO123,2)</f>
        <v>0.215938345221646</v>
      </c>
      <c r="AQ123" s="25" t="n">
        <f aca="false">POWER(AN123,AL123*(AK123+2))</f>
        <v>5.48080636780866</v>
      </c>
      <c r="AR123" s="26" t="n">
        <f aca="false">AJ123</f>
        <v>0.2232</v>
      </c>
      <c r="AS123" s="15" t="n">
        <f aca="false">(J123-I123)/100</f>
        <v>0.6</v>
      </c>
      <c r="AT123" s="15" t="n">
        <f aca="false">AR123*AS123</f>
        <v>0.13392</v>
      </c>
      <c r="AU123" s="15" t="n">
        <f aca="false">AF123+(AG123-AF123)/POWER(AN123,AL123)</f>
        <v>0.261000291452471</v>
      </c>
      <c r="AV123" s="15" t="n">
        <f aca="false">AU123*AS123</f>
        <v>0.156600174871482</v>
      </c>
      <c r="AW123" s="15" t="n">
        <f aca="false">K123*AS123</f>
        <v>0.18</v>
      </c>
      <c r="AX123" s="42" t="n">
        <f aca="false">ROUND(SUMIF(B:B,B123,AT:AT)/SUMIF(B:B,B123,AS:AS),4)</f>
        <v>0.3766</v>
      </c>
      <c r="AY123" s="42" t="n">
        <f aca="false">IF(SUMIF(B:B,B123,AS:AS)&lt;=0,0,AX123)</f>
        <v>0.3766</v>
      </c>
      <c r="AZ123" s="15" t="n">
        <f aca="false">ROUND(SUMIF(B:B,B123,AV:AV)/SUMIF(B:B,B123,AS:AS),2)</f>
        <v>0.32</v>
      </c>
      <c r="BA123" s="0" t="n">
        <f aca="false">ROUND(SUMIF(B:B,B123,AW:AW)/SUMIF(B:B,B123,AS:AS),0)/100</f>
        <v>0.01</v>
      </c>
      <c r="BB123" s="0" t="n">
        <f aca="false">IF(B123&lt;207,IF(NOT(B123=B122),IF(N123&gt;25,(J123-I123)/100,0),IF(BB122&gt;0,IF(N123&gt;25,(J123-I123)/100,0),0)),0)</f>
        <v>0</v>
      </c>
      <c r="BC123" s="0" t="n">
        <f aca="false">SUMIF(B:B,B123,BB:BB)</f>
        <v>0</v>
      </c>
    </row>
    <row r="124" customFormat="false" ht="12.8" hidden="false" customHeight="false" outlineLevel="0" collapsed="false">
      <c r="A124" s="14" t="n">
        <v>3007</v>
      </c>
      <c r="B124" s="15" t="n">
        <v>310</v>
      </c>
      <c r="C124" s="15" t="n">
        <v>57</v>
      </c>
      <c r="D124" s="16" t="n">
        <v>4090</v>
      </c>
      <c r="E124" s="16" t="s">
        <v>151</v>
      </c>
      <c r="F124" s="16" t="s">
        <v>729</v>
      </c>
      <c r="G124" s="16" t="n">
        <v>1</v>
      </c>
      <c r="H124" s="16" t="s">
        <v>722</v>
      </c>
      <c r="I124" s="16" t="n">
        <v>0</v>
      </c>
      <c r="J124" s="16" t="n">
        <v>25</v>
      </c>
      <c r="K124" s="44" t="n">
        <v>4.4</v>
      </c>
      <c r="L124" s="18" t="n">
        <v>3</v>
      </c>
      <c r="M124" s="18" t="n">
        <v>7</v>
      </c>
      <c r="N124" s="19" t="n">
        <v>4</v>
      </c>
      <c r="O124" s="16" t="n">
        <v>2</v>
      </c>
      <c r="P124" s="16" t="n">
        <v>6</v>
      </c>
      <c r="Q124" s="20" t="n">
        <v>7</v>
      </c>
      <c r="R124" s="21" t="n">
        <v>11</v>
      </c>
      <c r="S124" s="16" t="n">
        <v>8</v>
      </c>
      <c r="T124" s="16" t="n">
        <v>16</v>
      </c>
      <c r="U124" s="16" t="n">
        <v>160</v>
      </c>
      <c r="V124" s="16" t="n">
        <v>140</v>
      </c>
      <c r="W124" s="16" t="n">
        <v>180</v>
      </c>
      <c r="X124" s="22" t="n">
        <v>4.7</v>
      </c>
      <c r="Y124" s="18" t="n">
        <v>4.5</v>
      </c>
      <c r="Z124" s="18" t="n">
        <v>5</v>
      </c>
      <c r="AA124" s="23" t="n">
        <v>0</v>
      </c>
      <c r="AB124" s="15" t="n">
        <v>1.4143558237371</v>
      </c>
      <c r="AC124" s="16" t="n">
        <v>692</v>
      </c>
      <c r="AD124" s="16" t="n">
        <v>1</v>
      </c>
      <c r="AE124" s="16" t="s">
        <v>723</v>
      </c>
      <c r="AF124" s="15" t="n">
        <f aca="false">VLOOKUP($AE124,STARING_REEKSEN!$A:$J,3,0)</f>
        <v>0.02</v>
      </c>
      <c r="AG124" s="15" t="n">
        <f aca="false">VLOOKUP($AE124,STARING_REEKSEN!$A:$J,4,0)</f>
        <v>0.434</v>
      </c>
      <c r="AH124" s="15" t="n">
        <f aca="false">VLOOKUP($AE124,STARING_REEKSEN!$A:$J,5,0)*100</f>
        <v>2.16</v>
      </c>
      <c r="AI124" s="15" t="n">
        <f aca="false">VLOOKUP($AE124,STARING_REEKSEN!$A:$J,6,0)</f>
        <v>1.349</v>
      </c>
      <c r="AJ124" s="15" t="n">
        <f aca="false">VLOOKUP($AE124,STARING_REEKSEN!$A:$J,7,0)/100</f>
        <v>0.8324</v>
      </c>
      <c r="AK124" s="24" t="n">
        <f aca="false">VLOOKUP($AE124,STARING_REEKSEN!$A:$J,8,0)</f>
        <v>7.202</v>
      </c>
      <c r="AL124" s="15" t="n">
        <f aca="false">1-(1/AI124)</f>
        <v>0.258710155670867</v>
      </c>
      <c r="AM124" s="0" t="n">
        <f aca="false">(I124)/100</f>
        <v>0</v>
      </c>
      <c r="AN124" s="25" t="n">
        <f aca="false">1+POWER(AH124*AM124,AI124)</f>
        <v>1</v>
      </c>
      <c r="AO124" s="25" t="n">
        <f aca="false">POWER(AH124*AM124,AI124-1)</f>
        <v>0</v>
      </c>
      <c r="AP124" s="25" t="n">
        <f aca="false">POWER(POWER(AN124,AL124)-AO124,2)</f>
        <v>1</v>
      </c>
      <c r="AQ124" s="25" t="n">
        <f aca="false">POWER(AN124,AL124*(AK124+2))</f>
        <v>1</v>
      </c>
      <c r="AR124" s="26" t="n">
        <f aca="false">AJ124</f>
        <v>0.8324</v>
      </c>
      <c r="AS124" s="15" t="n">
        <f aca="false">(J124-I124)/100</f>
        <v>0.25</v>
      </c>
      <c r="AT124" s="15" t="n">
        <f aca="false">AR124*AS124</f>
        <v>0.2081</v>
      </c>
      <c r="AU124" s="15" t="n">
        <f aca="false">AF124+(AG124-AF124)/POWER(AN124,AL124)</f>
        <v>0.434</v>
      </c>
      <c r="AV124" s="15" t="n">
        <f aca="false">AU124*AS124</f>
        <v>0.1085</v>
      </c>
      <c r="AW124" s="15" t="n">
        <f aca="false">K124*AS124</f>
        <v>1.1</v>
      </c>
      <c r="AX124" s="42" t="n">
        <f aca="false">ROUND(SUMIF(B:B,B124,AT:AT)/SUMIF(B:B,B124,AS:AS),4)</f>
        <v>0.4263</v>
      </c>
      <c r="AY124" s="42" t="n">
        <f aca="false">IF(SUMIF(B:B,B124,AS:AS)&lt;=0,0,AX124)</f>
        <v>0.4263</v>
      </c>
      <c r="AZ124" s="15" t="n">
        <f aca="false">ROUND(SUMIF(B:B,B124,AV:AV)/SUMIF(B:B,B124,AS:AS),2)</f>
        <v>0.31</v>
      </c>
      <c r="BA124" s="0" t="n">
        <f aca="false">ROUND(SUMIF(B:B,B124,AW:AW)/SUMIF(B:B,B124,AS:AS),0)/100</f>
        <v>0.02</v>
      </c>
      <c r="BB124" s="0" t="n">
        <f aca="false">IF(B124&lt;207,IF(NOT(B124=B123),IF(N124&gt;25,(J124-I124)/100,0),IF(BB123&gt;0,IF(N124&gt;25,(J124-I124)/100,0),0)),0)</f>
        <v>0</v>
      </c>
      <c r="BC124" s="0" t="n">
        <f aca="false">SUMIF(B:B,B124,BB:BB)</f>
        <v>0</v>
      </c>
    </row>
    <row r="125" customFormat="false" ht="12.8" hidden="false" customHeight="false" outlineLevel="0" collapsed="false">
      <c r="A125" s="14" t="n">
        <v>3007</v>
      </c>
      <c r="B125" s="15" t="n">
        <v>310</v>
      </c>
      <c r="C125" s="15" t="n">
        <v>57</v>
      </c>
      <c r="D125" s="16" t="n">
        <v>4090</v>
      </c>
      <c r="E125" s="16" t="s">
        <v>151</v>
      </c>
      <c r="F125" s="16" t="s">
        <v>729</v>
      </c>
      <c r="G125" s="16" t="n">
        <v>2</v>
      </c>
      <c r="H125" s="16" t="s">
        <v>772</v>
      </c>
      <c r="I125" s="16" t="n">
        <v>25</v>
      </c>
      <c r="J125" s="16" t="n">
        <v>40</v>
      </c>
      <c r="K125" s="44" t="n">
        <v>3.9</v>
      </c>
      <c r="L125" s="18" t="n">
        <v>3</v>
      </c>
      <c r="M125" s="18" t="n">
        <v>6</v>
      </c>
      <c r="N125" s="19" t="n">
        <v>4</v>
      </c>
      <c r="O125" s="16" t="n">
        <v>2</v>
      </c>
      <c r="P125" s="16" t="n">
        <v>6</v>
      </c>
      <c r="Q125" s="20" t="n">
        <v>7</v>
      </c>
      <c r="R125" s="21" t="n">
        <v>11</v>
      </c>
      <c r="S125" s="16" t="n">
        <v>8</v>
      </c>
      <c r="T125" s="16" t="n">
        <v>16</v>
      </c>
      <c r="U125" s="16" t="n">
        <v>160</v>
      </c>
      <c r="V125" s="16" t="n">
        <v>140</v>
      </c>
      <c r="W125" s="16" t="n">
        <v>180</v>
      </c>
      <c r="X125" s="22" t="n">
        <v>4.6</v>
      </c>
      <c r="Y125" s="18" t="n">
        <v>4.5</v>
      </c>
      <c r="Z125" s="18" t="n">
        <v>5</v>
      </c>
      <c r="AA125" s="23" t="n">
        <v>0</v>
      </c>
      <c r="AB125" s="15" t="n">
        <v>1.43300215319242</v>
      </c>
      <c r="AC125" s="16" t="n">
        <v>410</v>
      </c>
      <c r="AD125" s="16" t="n">
        <v>1</v>
      </c>
      <c r="AE125" s="16" t="s">
        <v>723</v>
      </c>
      <c r="AF125" s="15" t="n">
        <f aca="false">VLOOKUP($AE125,STARING_REEKSEN!$A:$J,3,0)</f>
        <v>0.02</v>
      </c>
      <c r="AG125" s="15" t="n">
        <f aca="false">VLOOKUP($AE125,STARING_REEKSEN!$A:$J,4,0)</f>
        <v>0.434</v>
      </c>
      <c r="AH125" s="15" t="n">
        <f aca="false">VLOOKUP($AE125,STARING_REEKSEN!$A:$J,5,0)*100</f>
        <v>2.16</v>
      </c>
      <c r="AI125" s="15" t="n">
        <f aca="false">VLOOKUP($AE125,STARING_REEKSEN!$A:$J,6,0)</f>
        <v>1.349</v>
      </c>
      <c r="AJ125" s="15" t="n">
        <f aca="false">VLOOKUP($AE125,STARING_REEKSEN!$A:$J,7,0)/100</f>
        <v>0.8324</v>
      </c>
      <c r="AK125" s="24" t="n">
        <f aca="false">VLOOKUP($AE125,STARING_REEKSEN!$A:$J,8,0)</f>
        <v>7.202</v>
      </c>
      <c r="AL125" s="15" t="n">
        <f aca="false">1-(1/AI125)</f>
        <v>0.258710155670867</v>
      </c>
      <c r="AM125" s="0" t="n">
        <f aca="false">(I125)/100</f>
        <v>0.25</v>
      </c>
      <c r="AN125" s="25" t="n">
        <f aca="false">1+POWER(AH125*AM125,AI125)</f>
        <v>1.43551105339455</v>
      </c>
      <c r="AO125" s="25" t="n">
        <f aca="false">POWER(AH125*AM125,AI125-1)</f>
        <v>0.806501950730655</v>
      </c>
      <c r="AP125" s="25" t="n">
        <f aca="false">POWER(POWER(AN125,AL125)-AO125,2)</f>
        <v>0.0849959460101002</v>
      </c>
      <c r="AQ125" s="25" t="n">
        <f aca="false">POWER(AN125,AL125*(AK125+2))</f>
        <v>2.36470927854943</v>
      </c>
      <c r="AR125" s="26" t="n">
        <f aca="false">AJ125</f>
        <v>0.8324</v>
      </c>
      <c r="AS125" s="15" t="n">
        <f aca="false">(J125-I125)/100</f>
        <v>0.15</v>
      </c>
      <c r="AT125" s="15" t="n">
        <f aca="false">AR125*AS125</f>
        <v>0.12486</v>
      </c>
      <c r="AU125" s="15" t="n">
        <f aca="false">AF125+(AG125-AF125)/POWER(AN125,AL125)</f>
        <v>0.397034554664842</v>
      </c>
      <c r="AV125" s="15" t="n">
        <f aca="false">AU125*AS125</f>
        <v>0.0595551831997263</v>
      </c>
      <c r="AW125" s="15" t="n">
        <f aca="false">K125*AS125</f>
        <v>0.585</v>
      </c>
      <c r="AX125" s="42" t="n">
        <f aca="false">ROUND(SUMIF(B:B,B125,AT:AT)/SUMIF(B:B,B125,AS:AS),4)</f>
        <v>0.4263</v>
      </c>
      <c r="AY125" s="42" t="n">
        <f aca="false">IF(SUMIF(B:B,B125,AS:AS)&lt;=0,0,AX125)</f>
        <v>0.4263</v>
      </c>
      <c r="AZ125" s="15" t="n">
        <f aca="false">ROUND(SUMIF(B:B,B125,AV:AV)/SUMIF(B:B,B125,AS:AS),2)</f>
        <v>0.31</v>
      </c>
      <c r="BA125" s="0" t="n">
        <f aca="false">ROUND(SUMIF(B:B,B125,AW:AW)/SUMIF(B:B,B125,AS:AS),0)/100</f>
        <v>0.02</v>
      </c>
      <c r="BB125" s="0" t="n">
        <f aca="false">IF(B125&lt;207,IF(NOT(B125=B124),IF(N125&gt;25,(J125-I125)/100,0),IF(BB124&gt;0,IF(N125&gt;25,(J125-I125)/100,0),0)),0)</f>
        <v>0</v>
      </c>
      <c r="BC125" s="0" t="n">
        <f aca="false">SUMIF(B:B,B125,BB:BB)</f>
        <v>0</v>
      </c>
    </row>
    <row r="126" customFormat="false" ht="12.8" hidden="false" customHeight="false" outlineLevel="0" collapsed="false">
      <c r="A126" s="14" t="n">
        <v>3007</v>
      </c>
      <c r="B126" s="15" t="n">
        <v>310</v>
      </c>
      <c r="C126" s="15" t="n">
        <v>57</v>
      </c>
      <c r="D126" s="16" t="n">
        <v>4090</v>
      </c>
      <c r="E126" s="16" t="s">
        <v>151</v>
      </c>
      <c r="F126" s="16" t="s">
        <v>729</v>
      </c>
      <c r="G126" s="16" t="n">
        <v>3</v>
      </c>
      <c r="H126" s="16" t="s">
        <v>773</v>
      </c>
      <c r="I126" s="16" t="n">
        <v>40</v>
      </c>
      <c r="J126" s="16" t="n">
        <v>60</v>
      </c>
      <c r="K126" s="44" t="n">
        <v>1.4</v>
      </c>
      <c r="L126" s="18" t="n">
        <v>0.5</v>
      </c>
      <c r="M126" s="18" t="n">
        <v>3</v>
      </c>
      <c r="N126" s="19" t="n">
        <v>3</v>
      </c>
      <c r="O126" s="16" t="n">
        <v>1</v>
      </c>
      <c r="P126" s="16" t="n">
        <v>4</v>
      </c>
      <c r="Q126" s="20" t="n">
        <v>5</v>
      </c>
      <c r="R126" s="21" t="n">
        <v>8</v>
      </c>
      <c r="S126" s="16" t="n">
        <v>6</v>
      </c>
      <c r="T126" s="16" t="n">
        <v>16</v>
      </c>
      <c r="U126" s="16" t="n">
        <v>160</v>
      </c>
      <c r="V126" s="16" t="n">
        <v>140</v>
      </c>
      <c r="W126" s="16" t="n">
        <v>180</v>
      </c>
      <c r="X126" s="22" t="n">
        <v>4.5</v>
      </c>
      <c r="Y126" s="18" t="n">
        <v>4</v>
      </c>
      <c r="Z126" s="18" t="n">
        <v>5</v>
      </c>
      <c r="AA126" s="23" t="n">
        <v>0</v>
      </c>
      <c r="AB126" s="15" t="n">
        <v>1.61865378667548</v>
      </c>
      <c r="AC126" s="16" t="n">
        <v>410</v>
      </c>
      <c r="AD126" s="16" t="n">
        <v>0</v>
      </c>
      <c r="AE126" s="16" t="s">
        <v>726</v>
      </c>
      <c r="AF126" s="15" t="n">
        <f aca="false">VLOOKUP($AE126,STARING_REEKSEN!$A:$J,3,0)</f>
        <v>0.01</v>
      </c>
      <c r="AG126" s="15" t="n">
        <f aca="false">VLOOKUP($AE126,STARING_REEKSEN!$A:$J,4,0)</f>
        <v>0.366</v>
      </c>
      <c r="AH126" s="15" t="n">
        <f aca="false">VLOOKUP($AE126,STARING_REEKSEN!$A:$J,5,0)*100</f>
        <v>1.6</v>
      </c>
      <c r="AI126" s="15" t="n">
        <f aca="false">VLOOKUP($AE126,STARING_REEKSEN!$A:$J,6,0)</f>
        <v>2.163</v>
      </c>
      <c r="AJ126" s="15" t="n">
        <f aca="false">VLOOKUP($AE126,STARING_REEKSEN!$A:$J,7,0)/100</f>
        <v>0.2232</v>
      </c>
      <c r="AK126" s="24" t="n">
        <f aca="false">VLOOKUP($AE126,STARING_REEKSEN!$A:$J,8,0)</f>
        <v>2.868</v>
      </c>
      <c r="AL126" s="15" t="n">
        <f aca="false">1-(1/AI126)</f>
        <v>0.537679149329635</v>
      </c>
      <c r="AM126" s="0" t="n">
        <f aca="false">(I126)/100</f>
        <v>0.4</v>
      </c>
      <c r="AN126" s="25" t="n">
        <f aca="false">1+POWER(AH126*AM126,AI126)</f>
        <v>1.3808616843442</v>
      </c>
      <c r="AO126" s="25" t="n">
        <f aca="false">POWER(AH126*AM126,AI126-1)</f>
        <v>0.595096381787812</v>
      </c>
      <c r="AP126" s="25" t="n">
        <f aca="false">POWER(POWER(AN126,AL126)-AO126,2)</f>
        <v>0.353287603855998</v>
      </c>
      <c r="AQ126" s="25" t="n">
        <f aca="false">POWER(AN126,AL126*(AK126+2))</f>
        <v>2.32719178956987</v>
      </c>
      <c r="AR126" s="26" t="n">
        <f aca="false">AJ126</f>
        <v>0.2232</v>
      </c>
      <c r="AS126" s="15" t="n">
        <f aca="false">(J126-I126)/100</f>
        <v>0.2</v>
      </c>
      <c r="AT126" s="15" t="n">
        <f aca="false">AR126*AS126</f>
        <v>0.04464</v>
      </c>
      <c r="AU126" s="15" t="n">
        <f aca="false">AF126+(AG126-AF126)/POWER(AN126,AL126)</f>
        <v>0.309291352524824</v>
      </c>
      <c r="AV126" s="15" t="n">
        <f aca="false">AU126*AS126</f>
        <v>0.0618582705049649</v>
      </c>
      <c r="AW126" s="15" t="n">
        <f aca="false">K126*AS126</f>
        <v>0.28</v>
      </c>
      <c r="AX126" s="42" t="n">
        <f aca="false">ROUND(SUMIF(B:B,B126,AT:AT)/SUMIF(B:B,B126,AS:AS),4)</f>
        <v>0.4263</v>
      </c>
      <c r="AY126" s="42" t="n">
        <f aca="false">IF(SUMIF(B:B,B126,AS:AS)&lt;=0,0,AX126)</f>
        <v>0.4263</v>
      </c>
      <c r="AZ126" s="15" t="n">
        <f aca="false">ROUND(SUMIF(B:B,B126,AV:AV)/SUMIF(B:B,B126,AS:AS),2)</f>
        <v>0.31</v>
      </c>
      <c r="BA126" s="0" t="n">
        <f aca="false">ROUND(SUMIF(B:B,B126,AW:AW)/SUMIF(B:B,B126,AS:AS),0)/100</f>
        <v>0.02</v>
      </c>
      <c r="BB126" s="0" t="n">
        <f aca="false">IF(B126&lt;207,IF(NOT(B126=B125),IF(N126&gt;25,(J126-I126)/100,0),IF(BB125&gt;0,IF(N126&gt;25,(J126-I126)/100,0),0)),0)</f>
        <v>0</v>
      </c>
      <c r="BC126" s="0" t="n">
        <f aca="false">SUMIF(B:B,B126,BB:BB)</f>
        <v>0</v>
      </c>
    </row>
    <row r="127" customFormat="false" ht="12.8" hidden="false" customHeight="false" outlineLevel="0" collapsed="false">
      <c r="A127" s="14" t="n">
        <v>3007</v>
      </c>
      <c r="B127" s="15" t="n">
        <v>310</v>
      </c>
      <c r="C127" s="15" t="n">
        <v>57</v>
      </c>
      <c r="D127" s="16" t="n">
        <v>4090</v>
      </c>
      <c r="E127" s="16" t="s">
        <v>151</v>
      </c>
      <c r="F127" s="16" t="s">
        <v>729</v>
      </c>
      <c r="G127" s="16" t="n">
        <v>4</v>
      </c>
      <c r="H127" s="16" t="s">
        <v>774</v>
      </c>
      <c r="I127" s="16" t="n">
        <v>60</v>
      </c>
      <c r="J127" s="16" t="n">
        <v>75</v>
      </c>
      <c r="K127" s="44" t="n">
        <v>0.6</v>
      </c>
      <c r="L127" s="18" t="n">
        <v>0.3</v>
      </c>
      <c r="M127" s="18" t="n">
        <v>1</v>
      </c>
      <c r="N127" s="19" t="n">
        <v>3</v>
      </c>
      <c r="O127" s="16" t="n">
        <v>1</v>
      </c>
      <c r="P127" s="16" t="n">
        <v>4</v>
      </c>
      <c r="Q127" s="20" t="n">
        <v>5</v>
      </c>
      <c r="R127" s="21" t="n">
        <v>8</v>
      </c>
      <c r="S127" s="16" t="n">
        <v>6</v>
      </c>
      <c r="T127" s="16" t="n">
        <v>16</v>
      </c>
      <c r="U127" s="16" t="n">
        <v>160</v>
      </c>
      <c r="V127" s="16" t="n">
        <v>140</v>
      </c>
      <c r="W127" s="16" t="n">
        <v>180</v>
      </c>
      <c r="X127" s="22" t="n">
        <v>4.6</v>
      </c>
      <c r="Y127" s="18" t="n">
        <v>4</v>
      </c>
      <c r="Z127" s="18" t="n">
        <v>5</v>
      </c>
      <c r="AA127" s="23" t="n">
        <v>0</v>
      </c>
      <c r="AB127" s="15" t="n">
        <v>1.65816212541085</v>
      </c>
      <c r="AC127" s="16" t="n">
        <v>410</v>
      </c>
      <c r="AD127" s="16" t="n">
        <v>0</v>
      </c>
      <c r="AE127" s="16" t="s">
        <v>726</v>
      </c>
      <c r="AF127" s="15" t="n">
        <f aca="false">VLOOKUP($AE127,STARING_REEKSEN!$A:$J,3,0)</f>
        <v>0.01</v>
      </c>
      <c r="AG127" s="15" t="n">
        <f aca="false">VLOOKUP($AE127,STARING_REEKSEN!$A:$J,4,0)</f>
        <v>0.366</v>
      </c>
      <c r="AH127" s="15" t="n">
        <f aca="false">VLOOKUP($AE127,STARING_REEKSEN!$A:$J,5,0)*100</f>
        <v>1.6</v>
      </c>
      <c r="AI127" s="15" t="n">
        <f aca="false">VLOOKUP($AE127,STARING_REEKSEN!$A:$J,6,0)</f>
        <v>2.163</v>
      </c>
      <c r="AJ127" s="15" t="n">
        <f aca="false">VLOOKUP($AE127,STARING_REEKSEN!$A:$J,7,0)/100</f>
        <v>0.2232</v>
      </c>
      <c r="AK127" s="24" t="n">
        <f aca="false">VLOOKUP($AE127,STARING_REEKSEN!$A:$J,8,0)</f>
        <v>2.868</v>
      </c>
      <c r="AL127" s="15" t="n">
        <f aca="false">1-(1/AI127)</f>
        <v>0.537679149329635</v>
      </c>
      <c r="AM127" s="0" t="n">
        <f aca="false">(I127)/100</f>
        <v>0.6</v>
      </c>
      <c r="AN127" s="25" t="n">
        <f aca="false">1+POWER(AH127*AM127,AI127)</f>
        <v>1.91548804430746</v>
      </c>
      <c r="AO127" s="25" t="n">
        <f aca="false">POWER(AH127*AM127,AI127-1)</f>
        <v>0.953633379486942</v>
      </c>
      <c r="AP127" s="25" t="n">
        <f aca="false">POWER(POWER(AN127,AL127)-AO127,2)</f>
        <v>0.215938345221646</v>
      </c>
      <c r="AQ127" s="25" t="n">
        <f aca="false">POWER(AN127,AL127*(AK127+2))</f>
        <v>5.48080636780866</v>
      </c>
      <c r="AR127" s="26" t="n">
        <f aca="false">AJ127</f>
        <v>0.2232</v>
      </c>
      <c r="AS127" s="15" t="n">
        <f aca="false">(J127-I127)/100</f>
        <v>0.15</v>
      </c>
      <c r="AT127" s="15" t="n">
        <f aca="false">AR127*AS127</f>
        <v>0.03348</v>
      </c>
      <c r="AU127" s="15" t="n">
        <f aca="false">AF127+(AG127-AF127)/POWER(AN127,AL127)</f>
        <v>0.261000291452471</v>
      </c>
      <c r="AV127" s="15" t="n">
        <f aca="false">AU127*AS127</f>
        <v>0.0391500437178706</v>
      </c>
      <c r="AW127" s="15" t="n">
        <f aca="false">K127*AS127</f>
        <v>0.09</v>
      </c>
      <c r="AX127" s="42" t="n">
        <f aca="false">ROUND(SUMIF(B:B,B127,AT:AT)/SUMIF(B:B,B127,AS:AS),4)</f>
        <v>0.4263</v>
      </c>
      <c r="AY127" s="42" t="n">
        <f aca="false">IF(SUMIF(B:B,B127,AS:AS)&lt;=0,0,AX127)</f>
        <v>0.4263</v>
      </c>
      <c r="AZ127" s="15" t="n">
        <f aca="false">ROUND(SUMIF(B:B,B127,AV:AV)/SUMIF(B:B,B127,AS:AS),2)</f>
        <v>0.31</v>
      </c>
      <c r="BA127" s="0" t="n">
        <f aca="false">ROUND(SUMIF(B:B,B127,AW:AW)/SUMIF(B:B,B127,AS:AS),0)/100</f>
        <v>0.02</v>
      </c>
      <c r="BB127" s="0" t="n">
        <f aca="false">IF(B127&lt;207,IF(NOT(B127=B126),IF(N127&gt;25,(J127-I127)/100,0),IF(BB126&gt;0,IF(N127&gt;25,(J127-I127)/100,0),0)),0)</f>
        <v>0</v>
      </c>
      <c r="BC127" s="0" t="n">
        <f aca="false">SUMIF(B:B,B127,BB:BB)</f>
        <v>0</v>
      </c>
    </row>
    <row r="128" customFormat="false" ht="12.8" hidden="false" customHeight="false" outlineLevel="0" collapsed="false">
      <c r="A128" s="14" t="n">
        <v>3007</v>
      </c>
      <c r="B128" s="15" t="n">
        <v>310</v>
      </c>
      <c r="C128" s="15" t="n">
        <v>57</v>
      </c>
      <c r="D128" s="16" t="n">
        <v>4090</v>
      </c>
      <c r="E128" s="16" t="s">
        <v>151</v>
      </c>
      <c r="F128" s="16" t="s">
        <v>729</v>
      </c>
      <c r="G128" s="16" t="n">
        <v>5</v>
      </c>
      <c r="H128" s="16" t="s">
        <v>706</v>
      </c>
      <c r="I128" s="16" t="n">
        <v>75</v>
      </c>
      <c r="J128" s="16" t="n">
        <v>120</v>
      </c>
      <c r="K128" s="44" t="n">
        <v>0.3</v>
      </c>
      <c r="L128" s="18" t="n">
        <v>0.1</v>
      </c>
      <c r="M128" s="18" t="n">
        <v>1</v>
      </c>
      <c r="N128" s="19" t="n">
        <v>3</v>
      </c>
      <c r="O128" s="16" t="n">
        <v>1</v>
      </c>
      <c r="P128" s="16" t="n">
        <v>4</v>
      </c>
      <c r="Q128" s="20" t="n">
        <v>5</v>
      </c>
      <c r="R128" s="21" t="n">
        <v>8</v>
      </c>
      <c r="S128" s="16" t="n">
        <v>6</v>
      </c>
      <c r="T128" s="16" t="n">
        <v>16</v>
      </c>
      <c r="U128" s="16" t="n">
        <v>160</v>
      </c>
      <c r="V128" s="16" t="n">
        <v>140</v>
      </c>
      <c r="W128" s="16" t="n">
        <v>180</v>
      </c>
      <c r="X128" s="22" t="n">
        <v>4.7</v>
      </c>
      <c r="Y128" s="18" t="n">
        <v>4</v>
      </c>
      <c r="Z128" s="18" t="n">
        <v>5</v>
      </c>
      <c r="AA128" s="23" t="n">
        <v>0</v>
      </c>
      <c r="AB128" s="15" t="n">
        <v>1.67347957589706</v>
      </c>
      <c r="AC128" s="16" t="n">
        <v>410</v>
      </c>
      <c r="AD128" s="16" t="n">
        <v>0</v>
      </c>
      <c r="AE128" s="16" t="s">
        <v>726</v>
      </c>
      <c r="AF128" s="15" t="n">
        <f aca="false">VLOOKUP($AE128,STARING_REEKSEN!$A:$J,3,0)</f>
        <v>0.01</v>
      </c>
      <c r="AG128" s="15" t="n">
        <f aca="false">VLOOKUP($AE128,STARING_REEKSEN!$A:$J,4,0)</f>
        <v>0.366</v>
      </c>
      <c r="AH128" s="15" t="n">
        <f aca="false">VLOOKUP($AE128,STARING_REEKSEN!$A:$J,5,0)*100</f>
        <v>1.6</v>
      </c>
      <c r="AI128" s="15" t="n">
        <f aca="false">VLOOKUP($AE128,STARING_REEKSEN!$A:$J,6,0)</f>
        <v>2.163</v>
      </c>
      <c r="AJ128" s="15" t="n">
        <f aca="false">VLOOKUP($AE128,STARING_REEKSEN!$A:$J,7,0)/100</f>
        <v>0.2232</v>
      </c>
      <c r="AK128" s="24" t="n">
        <f aca="false">VLOOKUP($AE128,STARING_REEKSEN!$A:$J,8,0)</f>
        <v>2.868</v>
      </c>
      <c r="AL128" s="15" t="n">
        <f aca="false">1-(1/AI128)</f>
        <v>0.537679149329635</v>
      </c>
      <c r="AM128" s="0" t="n">
        <f aca="false">(I128)/100</f>
        <v>0.75</v>
      </c>
      <c r="AN128" s="25" t="n">
        <f aca="false">1+POWER(AH128*AM128,AI128)</f>
        <v>2.48343675469422</v>
      </c>
      <c r="AO128" s="25" t="n">
        <f aca="false">POWER(AH128*AM128,AI128-1)</f>
        <v>1.23619729557852</v>
      </c>
      <c r="AP128" s="25" t="n">
        <f aca="false">POWER(POWER(AN128,AL128)-AO128,2)</f>
        <v>0.155744233879974</v>
      </c>
      <c r="AQ128" s="25" t="n">
        <f aca="false">POWER(AN128,AL128*(AK128+2))</f>
        <v>10.8148556123274</v>
      </c>
      <c r="AR128" s="26" t="n">
        <f aca="false">AJ128</f>
        <v>0.2232</v>
      </c>
      <c r="AS128" s="15" t="n">
        <f aca="false">(J128-I128)/100</f>
        <v>0.45</v>
      </c>
      <c r="AT128" s="15" t="n">
        <f aca="false">AR128*AS128</f>
        <v>0.10044</v>
      </c>
      <c r="AU128" s="15" t="n">
        <f aca="false">AF128+(AG128-AF128)/POWER(AN128,AL128)</f>
        <v>0.228292181437978</v>
      </c>
      <c r="AV128" s="15" t="n">
        <f aca="false">AU128*AS128</f>
        <v>0.10273148164709</v>
      </c>
      <c r="AW128" s="15" t="n">
        <f aca="false">K128*AS128</f>
        <v>0.135</v>
      </c>
      <c r="AX128" s="42" t="n">
        <f aca="false">ROUND(SUMIF(B:B,B128,AT:AT)/SUMIF(B:B,B128,AS:AS),4)</f>
        <v>0.4263</v>
      </c>
      <c r="AY128" s="42" t="n">
        <f aca="false">IF(SUMIF(B:B,B128,AS:AS)&lt;=0,0,AX128)</f>
        <v>0.4263</v>
      </c>
      <c r="AZ128" s="15" t="n">
        <f aca="false">ROUND(SUMIF(B:B,B128,AV:AV)/SUMIF(B:B,B128,AS:AS),2)</f>
        <v>0.31</v>
      </c>
      <c r="BA128" s="0" t="n">
        <f aca="false">ROUND(SUMIF(B:B,B128,AW:AW)/SUMIF(B:B,B128,AS:AS),0)/100</f>
        <v>0.02</v>
      </c>
      <c r="BB128" s="0" t="n">
        <f aca="false">IF(B128&lt;207,IF(NOT(B128=B127),IF(N128&gt;25,(J128-I128)/100,0),IF(BB127&gt;0,IF(N128&gt;25,(J128-I128)/100,0),0)),0)</f>
        <v>0</v>
      </c>
      <c r="BC128" s="0" t="n">
        <f aca="false">SUMIF(B:B,B128,BB:BB)</f>
        <v>0</v>
      </c>
    </row>
    <row r="129" customFormat="false" ht="12.8" hidden="false" customHeight="false" outlineLevel="0" collapsed="false">
      <c r="A129" s="14" t="n">
        <v>3012</v>
      </c>
      <c r="B129" s="15" t="n">
        <v>311</v>
      </c>
      <c r="C129" s="15" t="n">
        <v>82</v>
      </c>
      <c r="D129" s="16" t="n">
        <v>8060</v>
      </c>
      <c r="E129" s="16" t="s">
        <v>165</v>
      </c>
      <c r="F129" s="16" t="s">
        <v>729</v>
      </c>
      <c r="G129" s="16" t="n">
        <v>1</v>
      </c>
      <c r="H129" s="16" t="s">
        <v>722</v>
      </c>
      <c r="I129" s="16" t="n">
        <v>0</v>
      </c>
      <c r="J129" s="16" t="n">
        <v>25</v>
      </c>
      <c r="K129" s="44" t="n">
        <v>4.8</v>
      </c>
      <c r="L129" s="18" t="n">
        <v>3</v>
      </c>
      <c r="M129" s="18" t="n">
        <v>7</v>
      </c>
      <c r="N129" s="19" t="n">
        <v>4</v>
      </c>
      <c r="O129" s="16" t="n">
        <v>3</v>
      </c>
      <c r="P129" s="16" t="n">
        <v>6</v>
      </c>
      <c r="Q129" s="20" t="n">
        <v>10</v>
      </c>
      <c r="R129" s="21" t="n">
        <v>14</v>
      </c>
      <c r="S129" s="16" t="n">
        <v>8</v>
      </c>
      <c r="T129" s="16" t="n">
        <v>18</v>
      </c>
      <c r="U129" s="16" t="n">
        <v>160</v>
      </c>
      <c r="V129" s="16" t="n">
        <v>140</v>
      </c>
      <c r="W129" s="16" t="n">
        <v>180</v>
      </c>
      <c r="X129" s="22" t="n">
        <v>4.4</v>
      </c>
      <c r="Y129" s="18" t="n">
        <v>4.2</v>
      </c>
      <c r="Z129" s="18" t="n">
        <v>5</v>
      </c>
      <c r="AA129" s="23" t="n">
        <v>0</v>
      </c>
      <c r="AB129" s="15" t="n">
        <v>1.39454909704542</v>
      </c>
      <c r="AC129" s="16" t="n">
        <v>692</v>
      </c>
      <c r="AD129" s="16" t="n">
        <v>1</v>
      </c>
      <c r="AE129" s="16" t="s">
        <v>723</v>
      </c>
      <c r="AF129" s="15" t="n">
        <f aca="false">VLOOKUP($AE129,STARING_REEKSEN!$A:$J,3,0)</f>
        <v>0.02</v>
      </c>
      <c r="AG129" s="15" t="n">
        <f aca="false">VLOOKUP($AE129,STARING_REEKSEN!$A:$J,4,0)</f>
        <v>0.434</v>
      </c>
      <c r="AH129" s="15" t="n">
        <f aca="false">VLOOKUP($AE129,STARING_REEKSEN!$A:$J,5,0)*100</f>
        <v>2.16</v>
      </c>
      <c r="AI129" s="15" t="n">
        <f aca="false">VLOOKUP($AE129,STARING_REEKSEN!$A:$J,6,0)</f>
        <v>1.349</v>
      </c>
      <c r="AJ129" s="15" t="n">
        <f aca="false">VLOOKUP($AE129,STARING_REEKSEN!$A:$J,7,0)/100</f>
        <v>0.8324</v>
      </c>
      <c r="AK129" s="24" t="n">
        <f aca="false">VLOOKUP($AE129,STARING_REEKSEN!$A:$J,8,0)</f>
        <v>7.202</v>
      </c>
      <c r="AL129" s="15" t="n">
        <f aca="false">1-(1/AI129)</f>
        <v>0.258710155670867</v>
      </c>
      <c r="AM129" s="0" t="n">
        <f aca="false">(I129)/100</f>
        <v>0</v>
      </c>
      <c r="AN129" s="25" t="n">
        <f aca="false">1+POWER(AH129*AM129,AI129)</f>
        <v>1</v>
      </c>
      <c r="AO129" s="25" t="n">
        <f aca="false">POWER(AH129*AM129,AI129-1)</f>
        <v>0</v>
      </c>
      <c r="AP129" s="25" t="n">
        <f aca="false">POWER(POWER(AN129,AL129)-AO129,2)</f>
        <v>1</v>
      </c>
      <c r="AQ129" s="25" t="n">
        <f aca="false">POWER(AN129,AL129*(AK129+2))</f>
        <v>1</v>
      </c>
      <c r="AR129" s="26" t="n">
        <f aca="false">AJ129</f>
        <v>0.8324</v>
      </c>
      <c r="AS129" s="15" t="n">
        <f aca="false">(J129-I129)/100</f>
        <v>0.25</v>
      </c>
      <c r="AT129" s="15" t="n">
        <f aca="false">AR129*AS129</f>
        <v>0.2081</v>
      </c>
      <c r="AU129" s="15" t="n">
        <f aca="false">AF129+(AG129-AF129)/POWER(AN129,AL129)</f>
        <v>0.434</v>
      </c>
      <c r="AV129" s="15" t="n">
        <f aca="false">AU129*AS129</f>
        <v>0.1085</v>
      </c>
      <c r="AW129" s="15" t="n">
        <f aca="false">K129*AS129</f>
        <v>1.2</v>
      </c>
      <c r="AX129" s="42" t="n">
        <f aca="false">ROUND(SUMIF(B:B,B129,AT:AT)/SUMIF(B:B,B129,AS:AS),4)</f>
        <v>0.6807</v>
      </c>
      <c r="AY129" s="42" t="n">
        <f aca="false">IF(SUMIF(B:B,B129,AS:AS)&lt;=0,0,AX129)</f>
        <v>0.6807</v>
      </c>
      <c r="AZ129" s="15" t="n">
        <f aca="false">ROUND(SUMIF(B:B,B129,AV:AV)/SUMIF(B:B,B129,AS:AS),2)</f>
        <v>0.35</v>
      </c>
      <c r="BA129" s="0" t="n">
        <f aca="false">ROUND(SUMIF(B:B,B129,AW:AW)/SUMIF(B:B,B129,AS:AS),0)/100</f>
        <v>0.04</v>
      </c>
      <c r="BB129" s="0" t="n">
        <f aca="false">IF(B129&lt;207,IF(NOT(B129=B128),IF(N129&gt;25,(J129-I129)/100,0),IF(BB128&gt;0,IF(N129&gt;25,(J129-I129)/100,0),0)),0)</f>
        <v>0</v>
      </c>
      <c r="BC129" s="0" t="n">
        <f aca="false">SUMIF(B:B,B129,BB:BB)</f>
        <v>0</v>
      </c>
    </row>
    <row r="130" customFormat="false" ht="12.8" hidden="false" customHeight="false" outlineLevel="0" collapsed="false">
      <c r="A130" s="14" t="n">
        <v>3012</v>
      </c>
      <c r="B130" s="15" t="n">
        <v>311</v>
      </c>
      <c r="C130" s="15" t="n">
        <v>82</v>
      </c>
      <c r="D130" s="16" t="n">
        <v>8060</v>
      </c>
      <c r="E130" s="16" t="s">
        <v>165</v>
      </c>
      <c r="F130" s="16" t="s">
        <v>729</v>
      </c>
      <c r="G130" s="16" t="n">
        <v>2</v>
      </c>
      <c r="H130" s="16" t="s">
        <v>775</v>
      </c>
      <c r="I130" s="16" t="n">
        <v>25</v>
      </c>
      <c r="J130" s="16" t="n">
        <v>75</v>
      </c>
      <c r="K130" s="44" t="n">
        <v>4.8</v>
      </c>
      <c r="L130" s="18" t="n">
        <v>3</v>
      </c>
      <c r="M130" s="18" t="n">
        <v>7</v>
      </c>
      <c r="N130" s="19" t="n">
        <v>4</v>
      </c>
      <c r="O130" s="16" t="n">
        <v>3</v>
      </c>
      <c r="P130" s="16" t="n">
        <v>6</v>
      </c>
      <c r="Q130" s="20" t="n">
        <v>8</v>
      </c>
      <c r="R130" s="21" t="n">
        <v>12</v>
      </c>
      <c r="S130" s="16" t="n">
        <v>8</v>
      </c>
      <c r="T130" s="16" t="n">
        <v>18</v>
      </c>
      <c r="U130" s="16" t="n">
        <v>160</v>
      </c>
      <c r="V130" s="16" t="n">
        <v>140</v>
      </c>
      <c r="W130" s="16" t="n">
        <v>180</v>
      </c>
      <c r="X130" s="22" t="n">
        <v>4.2</v>
      </c>
      <c r="Y130" s="18" t="n">
        <v>4</v>
      </c>
      <c r="Z130" s="18" t="n">
        <v>4.8</v>
      </c>
      <c r="AA130" s="23" t="n">
        <v>0</v>
      </c>
      <c r="AB130" s="15" t="n">
        <v>1.39817483274813</v>
      </c>
      <c r="AC130" s="16" t="n">
        <v>692</v>
      </c>
      <c r="AD130" s="16" t="n">
        <v>1</v>
      </c>
      <c r="AE130" s="16" t="s">
        <v>723</v>
      </c>
      <c r="AF130" s="15" t="n">
        <f aca="false">VLOOKUP($AE130,STARING_REEKSEN!$A:$J,3,0)</f>
        <v>0.02</v>
      </c>
      <c r="AG130" s="15" t="n">
        <f aca="false">VLOOKUP($AE130,STARING_REEKSEN!$A:$J,4,0)</f>
        <v>0.434</v>
      </c>
      <c r="AH130" s="15" t="n">
        <f aca="false">VLOOKUP($AE130,STARING_REEKSEN!$A:$J,5,0)*100</f>
        <v>2.16</v>
      </c>
      <c r="AI130" s="15" t="n">
        <f aca="false">VLOOKUP($AE130,STARING_REEKSEN!$A:$J,6,0)</f>
        <v>1.349</v>
      </c>
      <c r="AJ130" s="15" t="n">
        <f aca="false">VLOOKUP($AE130,STARING_REEKSEN!$A:$J,7,0)/100</f>
        <v>0.8324</v>
      </c>
      <c r="AK130" s="24" t="n">
        <f aca="false">VLOOKUP($AE130,STARING_REEKSEN!$A:$J,8,0)</f>
        <v>7.202</v>
      </c>
      <c r="AL130" s="15" t="n">
        <f aca="false">1-(1/AI130)</f>
        <v>0.258710155670867</v>
      </c>
      <c r="AM130" s="0" t="n">
        <f aca="false">(I130)/100</f>
        <v>0.25</v>
      </c>
      <c r="AN130" s="25" t="n">
        <f aca="false">1+POWER(AH130*AM130,AI130)</f>
        <v>1.43551105339455</v>
      </c>
      <c r="AO130" s="25" t="n">
        <f aca="false">POWER(AH130*AM130,AI130-1)</f>
        <v>0.806501950730655</v>
      </c>
      <c r="AP130" s="25" t="n">
        <f aca="false">POWER(POWER(AN130,AL130)-AO130,2)</f>
        <v>0.0849959460101002</v>
      </c>
      <c r="AQ130" s="25" t="n">
        <f aca="false">POWER(AN130,AL130*(AK130+2))</f>
        <v>2.36470927854943</v>
      </c>
      <c r="AR130" s="26" t="n">
        <f aca="false">AJ130</f>
        <v>0.8324</v>
      </c>
      <c r="AS130" s="15" t="n">
        <f aca="false">(J130-I130)/100</f>
        <v>0.5</v>
      </c>
      <c r="AT130" s="15" t="n">
        <f aca="false">AR130*AS130</f>
        <v>0.4162</v>
      </c>
      <c r="AU130" s="15" t="n">
        <f aca="false">AF130+(AG130-AF130)/POWER(AN130,AL130)</f>
        <v>0.397034554664842</v>
      </c>
      <c r="AV130" s="15" t="n">
        <f aca="false">AU130*AS130</f>
        <v>0.198517277332421</v>
      </c>
      <c r="AW130" s="15" t="n">
        <f aca="false">K130*AS130</f>
        <v>2.4</v>
      </c>
      <c r="AX130" s="42" t="n">
        <f aca="false">ROUND(SUMIF(B:B,B130,AT:AT)/SUMIF(B:B,B130,AS:AS),4)</f>
        <v>0.6807</v>
      </c>
      <c r="AY130" s="42" t="n">
        <f aca="false">IF(SUMIF(B:B,B130,AS:AS)&lt;=0,0,AX130)</f>
        <v>0.6807</v>
      </c>
      <c r="AZ130" s="15" t="n">
        <f aca="false">ROUND(SUMIF(B:B,B130,AV:AV)/SUMIF(B:B,B130,AS:AS),2)</f>
        <v>0.35</v>
      </c>
      <c r="BA130" s="0" t="n">
        <f aca="false">ROUND(SUMIF(B:B,B130,AW:AW)/SUMIF(B:B,B130,AS:AS),0)/100</f>
        <v>0.04</v>
      </c>
      <c r="BB130" s="0" t="n">
        <f aca="false">IF(B130&lt;207,IF(NOT(B130=B129),IF(N130&gt;25,(J130-I130)/100,0),IF(BB129&gt;0,IF(N130&gt;25,(J130-I130)/100,0),0)),0)</f>
        <v>0</v>
      </c>
      <c r="BC130" s="0" t="n">
        <f aca="false">SUMIF(B:B,B130,BB:BB)</f>
        <v>0</v>
      </c>
    </row>
    <row r="131" customFormat="false" ht="12.8" hidden="false" customHeight="false" outlineLevel="0" collapsed="false">
      <c r="A131" s="14" t="n">
        <v>3012</v>
      </c>
      <c r="B131" s="15" t="n">
        <v>311</v>
      </c>
      <c r="C131" s="15" t="n">
        <v>82</v>
      </c>
      <c r="D131" s="16" t="n">
        <v>8060</v>
      </c>
      <c r="E131" s="16" t="s">
        <v>165</v>
      </c>
      <c r="F131" s="16" t="s">
        <v>729</v>
      </c>
      <c r="G131" s="16" t="n">
        <v>3</v>
      </c>
      <c r="H131" s="16" t="s">
        <v>772</v>
      </c>
      <c r="I131" s="16" t="n">
        <v>75</v>
      </c>
      <c r="J131" s="16" t="n">
        <v>90</v>
      </c>
      <c r="K131" s="44" t="n">
        <v>3.9</v>
      </c>
      <c r="L131" s="18" t="n">
        <v>2</v>
      </c>
      <c r="M131" s="18" t="n">
        <v>7</v>
      </c>
      <c r="N131" s="19" t="n">
        <v>4</v>
      </c>
      <c r="O131" s="16" t="n">
        <v>3</v>
      </c>
      <c r="P131" s="16" t="n">
        <v>6</v>
      </c>
      <c r="Q131" s="20" t="n">
        <v>8</v>
      </c>
      <c r="R131" s="21" t="n">
        <v>12</v>
      </c>
      <c r="S131" s="16" t="n">
        <v>6</v>
      </c>
      <c r="T131" s="16" t="n">
        <v>18</v>
      </c>
      <c r="U131" s="16" t="n">
        <v>160</v>
      </c>
      <c r="V131" s="16" t="n">
        <v>140</v>
      </c>
      <c r="W131" s="16" t="n">
        <v>180</v>
      </c>
      <c r="X131" s="22" t="n">
        <v>4.2</v>
      </c>
      <c r="Y131" s="18" t="n">
        <v>4</v>
      </c>
      <c r="Z131" s="18" t="n">
        <v>4.8</v>
      </c>
      <c r="AA131" s="23" t="n">
        <v>0</v>
      </c>
      <c r="AB131" s="15" t="n">
        <v>1.4313151827738</v>
      </c>
      <c r="AC131" s="16" t="n">
        <v>410</v>
      </c>
      <c r="AD131" s="16" t="n">
        <v>1</v>
      </c>
      <c r="AE131" s="16" t="s">
        <v>723</v>
      </c>
      <c r="AF131" s="15" t="n">
        <f aca="false">VLOOKUP($AE131,STARING_REEKSEN!$A:$J,3,0)</f>
        <v>0.02</v>
      </c>
      <c r="AG131" s="15" t="n">
        <f aca="false">VLOOKUP($AE131,STARING_REEKSEN!$A:$J,4,0)</f>
        <v>0.434</v>
      </c>
      <c r="AH131" s="15" t="n">
        <f aca="false">VLOOKUP($AE131,STARING_REEKSEN!$A:$J,5,0)*100</f>
        <v>2.16</v>
      </c>
      <c r="AI131" s="15" t="n">
        <f aca="false">VLOOKUP($AE131,STARING_REEKSEN!$A:$J,6,0)</f>
        <v>1.349</v>
      </c>
      <c r="AJ131" s="15" t="n">
        <f aca="false">VLOOKUP($AE131,STARING_REEKSEN!$A:$J,7,0)/100</f>
        <v>0.8324</v>
      </c>
      <c r="AK131" s="24" t="n">
        <f aca="false">VLOOKUP($AE131,STARING_REEKSEN!$A:$J,8,0)</f>
        <v>7.202</v>
      </c>
      <c r="AL131" s="15" t="n">
        <f aca="false">1-(1/AI131)</f>
        <v>0.258710155670867</v>
      </c>
      <c r="AM131" s="0" t="n">
        <f aca="false">(I131)/100</f>
        <v>0.75</v>
      </c>
      <c r="AN131" s="25" t="n">
        <f aca="false">1+POWER(AH131*AM131,AI131)</f>
        <v>2.91706021634465</v>
      </c>
      <c r="AO131" s="25" t="n">
        <f aca="false">POWER(AH131*AM131,AI131-1)</f>
        <v>1.18337050391645</v>
      </c>
      <c r="AP131" s="25" t="n">
        <f aca="false">POWER(POWER(AN131,AL131)-AO131,2)</f>
        <v>0.0184294021129543</v>
      </c>
      <c r="AQ131" s="25" t="n">
        <f aca="false">POWER(AN131,AL131*(AK131+2))</f>
        <v>12.7900619855758</v>
      </c>
      <c r="AR131" s="26" t="n">
        <f aca="false">AJ131</f>
        <v>0.8324</v>
      </c>
      <c r="AS131" s="15" t="n">
        <f aca="false">(J131-I131)/100</f>
        <v>0.15</v>
      </c>
      <c r="AT131" s="15" t="n">
        <f aca="false">AR131*AS131</f>
        <v>0.12486</v>
      </c>
      <c r="AU131" s="15" t="n">
        <f aca="false">AF131+(AG131-AF131)/POWER(AN131,AL131)</f>
        <v>0.333844300239644</v>
      </c>
      <c r="AV131" s="15" t="n">
        <f aca="false">AU131*AS131</f>
        <v>0.0500766450359467</v>
      </c>
      <c r="AW131" s="15" t="n">
        <f aca="false">K131*AS131</f>
        <v>0.585</v>
      </c>
      <c r="AX131" s="42" t="n">
        <f aca="false">ROUND(SUMIF(B:B,B131,AT:AT)/SUMIF(B:B,B131,AS:AS),4)</f>
        <v>0.6807</v>
      </c>
      <c r="AY131" s="42" t="n">
        <f aca="false">IF(SUMIF(B:B,B131,AS:AS)&lt;=0,0,AX131)</f>
        <v>0.6807</v>
      </c>
      <c r="AZ131" s="15" t="n">
        <f aca="false">ROUND(SUMIF(B:B,B131,AV:AV)/SUMIF(B:B,B131,AS:AS),2)</f>
        <v>0.35</v>
      </c>
      <c r="BA131" s="0" t="n">
        <f aca="false">ROUND(SUMIF(B:B,B131,AW:AW)/SUMIF(B:B,B131,AS:AS),0)/100</f>
        <v>0.04</v>
      </c>
      <c r="BB131" s="0" t="n">
        <f aca="false">IF(B131&lt;207,IF(NOT(B131=B130),IF(N131&gt;25,(J131-I131)/100,0),IF(BB130&gt;0,IF(N131&gt;25,(J131-I131)/100,0),0)),0)</f>
        <v>0</v>
      </c>
      <c r="BC131" s="0" t="n">
        <f aca="false">SUMIF(B:B,B131,BB:BB)</f>
        <v>0</v>
      </c>
    </row>
    <row r="132" customFormat="false" ht="12.8" hidden="false" customHeight="false" outlineLevel="0" collapsed="false">
      <c r="A132" s="14" t="n">
        <v>3012</v>
      </c>
      <c r="B132" s="15" t="n">
        <v>311</v>
      </c>
      <c r="C132" s="15" t="n">
        <v>82</v>
      </c>
      <c r="D132" s="16" t="n">
        <v>8060</v>
      </c>
      <c r="E132" s="16" t="s">
        <v>165</v>
      </c>
      <c r="F132" s="16" t="s">
        <v>729</v>
      </c>
      <c r="G132" s="16" t="n">
        <v>4</v>
      </c>
      <c r="H132" s="16" t="s">
        <v>750</v>
      </c>
      <c r="I132" s="16" t="n">
        <v>90</v>
      </c>
      <c r="J132" s="16" t="n">
        <v>105</v>
      </c>
      <c r="K132" s="44" t="n">
        <v>1.7</v>
      </c>
      <c r="L132" s="18" t="n">
        <v>0.5</v>
      </c>
      <c r="M132" s="18" t="n">
        <v>5</v>
      </c>
      <c r="N132" s="19" t="n">
        <v>3</v>
      </c>
      <c r="O132" s="16" t="n">
        <v>2</v>
      </c>
      <c r="P132" s="16" t="n">
        <v>6</v>
      </c>
      <c r="Q132" s="20" t="n">
        <v>7</v>
      </c>
      <c r="R132" s="21" t="n">
        <v>10</v>
      </c>
      <c r="S132" s="16" t="n">
        <v>6</v>
      </c>
      <c r="T132" s="16" t="n">
        <v>18</v>
      </c>
      <c r="U132" s="16" t="n">
        <v>160</v>
      </c>
      <c r="V132" s="16" t="n">
        <v>140</v>
      </c>
      <c r="W132" s="16" t="n">
        <v>180</v>
      </c>
      <c r="X132" s="22" t="n">
        <v>4.4</v>
      </c>
      <c r="Y132" s="18" t="n">
        <v>4</v>
      </c>
      <c r="Z132" s="18" t="n">
        <v>4.8</v>
      </c>
      <c r="AA132" s="23" t="n">
        <v>0</v>
      </c>
      <c r="AB132" s="15" t="n">
        <v>1.60101261445478</v>
      </c>
      <c r="AC132" s="16" t="n">
        <v>410</v>
      </c>
      <c r="AD132" s="16" t="n">
        <v>0</v>
      </c>
      <c r="AE132" s="16" t="s">
        <v>710</v>
      </c>
      <c r="AF132" s="15" t="n">
        <f aca="false">VLOOKUP($AE132,STARING_REEKSEN!$A:$J,3,0)</f>
        <v>0.02</v>
      </c>
      <c r="AG132" s="15" t="n">
        <f aca="false">VLOOKUP($AE132,STARING_REEKSEN!$A:$J,4,0)</f>
        <v>0.387</v>
      </c>
      <c r="AH132" s="15" t="n">
        <f aca="false">VLOOKUP($AE132,STARING_REEKSEN!$A:$J,5,0)*100</f>
        <v>1.61</v>
      </c>
      <c r="AI132" s="15" t="n">
        <f aca="false">VLOOKUP($AE132,STARING_REEKSEN!$A:$J,6,0)</f>
        <v>1.524</v>
      </c>
      <c r="AJ132" s="15" t="n">
        <f aca="false">VLOOKUP($AE132,STARING_REEKSEN!$A:$J,7,0)/100</f>
        <v>0.2276</v>
      </c>
      <c r="AK132" s="24" t="n">
        <f aca="false">VLOOKUP($AE132,STARING_REEKSEN!$A:$J,8,0)</f>
        <v>2.44</v>
      </c>
      <c r="AL132" s="15" t="n">
        <f aca="false">1-(1/AI132)</f>
        <v>0.343832020997375</v>
      </c>
      <c r="AM132" s="0" t="n">
        <f aca="false">(I132)/100</f>
        <v>0.9</v>
      </c>
      <c r="AN132" s="25" t="n">
        <f aca="false">1+POWER(AH132*AM132,AI132)</f>
        <v>2.75981988004252</v>
      </c>
      <c r="AO132" s="25" t="n">
        <f aca="false">POWER(AH132*AM132,AI132-1)</f>
        <v>1.2145064734593</v>
      </c>
      <c r="AP132" s="25" t="n">
        <f aca="false">POWER(POWER(AN132,AL132)-AO132,2)</f>
        <v>0.0412936800698144</v>
      </c>
      <c r="AQ132" s="25" t="n">
        <f aca="false">POWER(AN132,AL132*(AK132+2))</f>
        <v>4.7103674195114</v>
      </c>
      <c r="AR132" s="26" t="n">
        <f aca="false">AJ132</f>
        <v>0.2276</v>
      </c>
      <c r="AS132" s="15" t="n">
        <f aca="false">(J132-I132)/100</f>
        <v>0.15</v>
      </c>
      <c r="AT132" s="15" t="n">
        <f aca="false">AR132*AS132</f>
        <v>0.03414</v>
      </c>
      <c r="AU132" s="15" t="n">
        <f aca="false">AF132+(AG132-AF132)/POWER(AN132,AL132)</f>
        <v>0.278867273072621</v>
      </c>
      <c r="AV132" s="15" t="n">
        <f aca="false">AU132*AS132</f>
        <v>0.0418300909608931</v>
      </c>
      <c r="AW132" s="15" t="n">
        <f aca="false">K132*AS132</f>
        <v>0.255</v>
      </c>
      <c r="AX132" s="42" t="n">
        <f aca="false">ROUND(SUMIF(B:B,B132,AT:AT)/SUMIF(B:B,B132,AS:AS),4)</f>
        <v>0.6807</v>
      </c>
      <c r="AY132" s="42" t="n">
        <f aca="false">IF(SUMIF(B:B,B132,AS:AS)&lt;=0,0,AX132)</f>
        <v>0.6807</v>
      </c>
      <c r="AZ132" s="15" t="n">
        <f aca="false">ROUND(SUMIF(B:B,B132,AV:AV)/SUMIF(B:B,B132,AS:AS),2)</f>
        <v>0.35</v>
      </c>
      <c r="BA132" s="0" t="n">
        <f aca="false">ROUND(SUMIF(B:B,B132,AW:AW)/SUMIF(B:B,B132,AS:AS),0)/100</f>
        <v>0.04</v>
      </c>
      <c r="BB132" s="0" t="n">
        <f aca="false">IF(B132&lt;207,IF(NOT(B132=B131),IF(N132&gt;25,(J132-I132)/100,0),IF(BB131&gt;0,IF(N132&gt;25,(J132-I132)/100,0),0)),0)</f>
        <v>0</v>
      </c>
      <c r="BC132" s="0" t="n">
        <f aca="false">SUMIF(B:B,B132,BB:BB)</f>
        <v>0</v>
      </c>
    </row>
    <row r="133" customFormat="false" ht="12.8" hidden="false" customHeight="false" outlineLevel="0" collapsed="false">
      <c r="A133" s="14" t="n">
        <v>3012</v>
      </c>
      <c r="B133" s="15" t="n">
        <v>311</v>
      </c>
      <c r="C133" s="15" t="n">
        <v>82</v>
      </c>
      <c r="D133" s="16" t="n">
        <v>8060</v>
      </c>
      <c r="E133" s="16" t="s">
        <v>165</v>
      </c>
      <c r="F133" s="16" t="s">
        <v>729</v>
      </c>
      <c r="G133" s="16" t="n">
        <v>5</v>
      </c>
      <c r="H133" s="16" t="s">
        <v>706</v>
      </c>
      <c r="I133" s="16" t="n">
        <v>105</v>
      </c>
      <c r="J133" s="16" t="n">
        <v>120</v>
      </c>
      <c r="K133" s="44" t="n">
        <v>0.3</v>
      </c>
      <c r="L133" s="18" t="n">
        <v>0.1</v>
      </c>
      <c r="M133" s="18" t="n">
        <v>1</v>
      </c>
      <c r="N133" s="19" t="n">
        <v>3</v>
      </c>
      <c r="O133" s="16" t="n">
        <v>2</v>
      </c>
      <c r="P133" s="16" t="n">
        <v>6</v>
      </c>
      <c r="Q133" s="20" t="n">
        <v>5</v>
      </c>
      <c r="R133" s="21" t="n">
        <v>8</v>
      </c>
      <c r="S133" s="16" t="n">
        <v>6</v>
      </c>
      <c r="T133" s="16" t="n">
        <v>18</v>
      </c>
      <c r="U133" s="16" t="n">
        <v>160</v>
      </c>
      <c r="V133" s="16" t="n">
        <v>140</v>
      </c>
      <c r="W133" s="16" t="n">
        <v>180</v>
      </c>
      <c r="X133" s="22" t="n">
        <v>4.7</v>
      </c>
      <c r="Y133" s="18" t="n">
        <v>4</v>
      </c>
      <c r="Z133" s="18" t="n">
        <v>5</v>
      </c>
      <c r="AA133" s="23" t="n">
        <v>0</v>
      </c>
      <c r="AB133" s="15" t="n">
        <v>1.67347957589706</v>
      </c>
      <c r="AC133" s="16" t="n">
        <v>410</v>
      </c>
      <c r="AD133" s="16" t="n">
        <v>0</v>
      </c>
      <c r="AE133" s="16" t="s">
        <v>726</v>
      </c>
      <c r="AF133" s="15" t="n">
        <f aca="false">VLOOKUP($AE133,STARING_REEKSEN!$A:$J,3,0)</f>
        <v>0.01</v>
      </c>
      <c r="AG133" s="15" t="n">
        <f aca="false">VLOOKUP($AE133,STARING_REEKSEN!$A:$J,4,0)</f>
        <v>0.366</v>
      </c>
      <c r="AH133" s="15" t="n">
        <f aca="false">VLOOKUP($AE133,STARING_REEKSEN!$A:$J,5,0)*100</f>
        <v>1.6</v>
      </c>
      <c r="AI133" s="15" t="n">
        <f aca="false">VLOOKUP($AE133,STARING_REEKSEN!$A:$J,6,0)</f>
        <v>2.163</v>
      </c>
      <c r="AJ133" s="15" t="n">
        <f aca="false">VLOOKUP($AE133,STARING_REEKSEN!$A:$J,7,0)/100</f>
        <v>0.2232</v>
      </c>
      <c r="AK133" s="24" t="n">
        <f aca="false">VLOOKUP($AE133,STARING_REEKSEN!$A:$J,8,0)</f>
        <v>2.868</v>
      </c>
      <c r="AL133" s="15" t="n">
        <f aca="false">1-(1/AI133)</f>
        <v>0.537679149329635</v>
      </c>
      <c r="AM133" s="0" t="n">
        <f aca="false">(I133)/100</f>
        <v>1.05</v>
      </c>
      <c r="AN133" s="25" t="n">
        <f aca="false">1+POWER(AH133*AM133,AI133)</f>
        <v>4.07145372370186</v>
      </c>
      <c r="AO133" s="25" t="n">
        <f aca="false">POWER(AH133*AM133,AI133-1)</f>
        <v>1.82824626410825</v>
      </c>
      <c r="AP133" s="25" t="n">
        <f aca="false">POWER(POWER(AN133,AL133)-AO133,2)</f>
        <v>0.0894942447577899</v>
      </c>
      <c r="AQ133" s="25" t="n">
        <f aca="false">POWER(AN133,AL133*(AK133+2))</f>
        <v>39.4431711297763</v>
      </c>
      <c r="AR133" s="26" t="n">
        <f aca="false">AJ133</f>
        <v>0.2232</v>
      </c>
      <c r="AS133" s="15" t="n">
        <f aca="false">(J133-I133)/100</f>
        <v>0.15</v>
      </c>
      <c r="AT133" s="15" t="n">
        <f aca="false">AR133*AS133</f>
        <v>0.03348</v>
      </c>
      <c r="AU133" s="15" t="n">
        <f aca="false">AF133+(AG133-AF133)/POWER(AN133,AL133)</f>
        <v>0.177340246321489</v>
      </c>
      <c r="AV133" s="15" t="n">
        <f aca="false">AU133*AS133</f>
        <v>0.0266010369482234</v>
      </c>
      <c r="AW133" s="15" t="n">
        <f aca="false">K133*AS133</f>
        <v>0.045</v>
      </c>
      <c r="AX133" s="42" t="n">
        <f aca="false">ROUND(SUMIF(B:B,B133,AT:AT)/SUMIF(B:B,B133,AS:AS),4)</f>
        <v>0.6807</v>
      </c>
      <c r="AY133" s="42" t="n">
        <f aca="false">IF(SUMIF(B:B,B133,AS:AS)&lt;=0,0,AX133)</f>
        <v>0.6807</v>
      </c>
      <c r="AZ133" s="15" t="n">
        <f aca="false">ROUND(SUMIF(B:B,B133,AV:AV)/SUMIF(B:B,B133,AS:AS),2)</f>
        <v>0.35</v>
      </c>
      <c r="BA133" s="0" t="n">
        <f aca="false">ROUND(SUMIF(B:B,B133,AW:AW)/SUMIF(B:B,B133,AS:AS),0)/100</f>
        <v>0.04</v>
      </c>
      <c r="BB133" s="0" t="n">
        <f aca="false">IF(B133&lt;207,IF(NOT(B133=B132),IF(N133&gt;25,(J133-I133)/100,0),IF(BB132&gt;0,IF(N133&gt;25,(J133-I133)/100,0),0)),0)</f>
        <v>0</v>
      </c>
      <c r="BC133" s="0" t="n">
        <f aca="false">SUMIF(B:B,B133,BB:BB)</f>
        <v>0</v>
      </c>
    </row>
    <row r="134" customFormat="false" ht="12.8" hidden="false" customHeight="false" outlineLevel="0" collapsed="false">
      <c r="A134" s="14" t="n">
        <v>3004</v>
      </c>
      <c r="B134" s="15" t="n">
        <v>312</v>
      </c>
      <c r="C134" s="15" t="n">
        <v>44</v>
      </c>
      <c r="D134" s="16" t="n">
        <v>4050</v>
      </c>
      <c r="E134" s="16" t="s">
        <v>187</v>
      </c>
      <c r="F134" s="16" t="s">
        <v>700</v>
      </c>
      <c r="G134" s="16" t="n">
        <v>1</v>
      </c>
      <c r="H134" s="16" t="s">
        <v>757</v>
      </c>
      <c r="I134" s="16" t="n">
        <v>0</v>
      </c>
      <c r="J134" s="16" t="n">
        <v>20</v>
      </c>
      <c r="K134" s="44" t="n">
        <v>5.5</v>
      </c>
      <c r="L134" s="18" t="n">
        <v>3</v>
      </c>
      <c r="M134" s="18" t="n">
        <v>10</v>
      </c>
      <c r="N134" s="19" t="n">
        <v>4</v>
      </c>
      <c r="O134" s="16" t="n">
        <v>3</v>
      </c>
      <c r="P134" s="16" t="n">
        <v>8</v>
      </c>
      <c r="Q134" s="20" t="n">
        <v>18</v>
      </c>
      <c r="R134" s="21" t="n">
        <v>22</v>
      </c>
      <c r="S134" s="16" t="n">
        <v>12</v>
      </c>
      <c r="T134" s="16" t="n">
        <v>35</v>
      </c>
      <c r="U134" s="16" t="n">
        <v>150</v>
      </c>
      <c r="V134" s="16" t="n">
        <v>130</v>
      </c>
      <c r="W134" s="16" t="n">
        <v>170</v>
      </c>
      <c r="X134" s="22" t="n">
        <v>5</v>
      </c>
      <c r="Y134" s="18" t="n">
        <v>4.5</v>
      </c>
      <c r="Z134" s="18" t="n">
        <v>5.5</v>
      </c>
      <c r="AA134" s="23" t="n">
        <v>0</v>
      </c>
      <c r="AB134" s="15" t="n">
        <v>1.34949633242207</v>
      </c>
      <c r="AC134" s="16" t="n">
        <v>410</v>
      </c>
      <c r="AD134" s="16" t="n">
        <v>1</v>
      </c>
      <c r="AE134" s="16" t="s">
        <v>776</v>
      </c>
      <c r="AF134" s="15" t="n">
        <f aca="false">VLOOKUP($AE134,STARING_REEKSEN!$A:$J,3,0)</f>
        <v>0.02</v>
      </c>
      <c r="AG134" s="15" t="n">
        <f aca="false">VLOOKUP($AE134,STARING_REEKSEN!$A:$J,4,0)</f>
        <v>0.443</v>
      </c>
      <c r="AH134" s="15" t="n">
        <f aca="false">VLOOKUP($AE134,STARING_REEKSEN!$A:$J,5,0)*100</f>
        <v>1.5</v>
      </c>
      <c r="AI134" s="15" t="n">
        <f aca="false">VLOOKUP($AE134,STARING_REEKSEN!$A:$J,6,0)</f>
        <v>1.505</v>
      </c>
      <c r="AJ134" s="15" t="n">
        <f aca="false">VLOOKUP($AE134,STARING_REEKSEN!$A:$J,7,0)/100</f>
        <v>0.1908</v>
      </c>
      <c r="AK134" s="24" t="n">
        <f aca="false">VLOOKUP($AE134,STARING_REEKSEN!$A:$J,8,0)</f>
        <v>0.139</v>
      </c>
      <c r="AL134" s="15" t="n">
        <f aca="false">1-(1/AI134)</f>
        <v>0.335548172757475</v>
      </c>
      <c r="AM134" s="0" t="n">
        <f aca="false">(I134)/100</f>
        <v>0</v>
      </c>
      <c r="AN134" s="25" t="n">
        <f aca="false">1+POWER(AH134*AM134,AI134)</f>
        <v>1</v>
      </c>
      <c r="AO134" s="25" t="n">
        <f aca="false">POWER(AH134*AM134,AI134-1)</f>
        <v>0</v>
      </c>
      <c r="AP134" s="25" t="n">
        <f aca="false">POWER(POWER(AN134,AL134)-AO134,2)</f>
        <v>1</v>
      </c>
      <c r="AQ134" s="25" t="n">
        <f aca="false">POWER(AN134,AL134*(AK134+2))</f>
        <v>1</v>
      </c>
      <c r="AR134" s="26" t="n">
        <f aca="false">AJ134</f>
        <v>0.1908</v>
      </c>
      <c r="AS134" s="15" t="n">
        <f aca="false">(J134-I134)/100</f>
        <v>0.2</v>
      </c>
      <c r="AT134" s="15" t="n">
        <f aca="false">AR134*AS134</f>
        <v>0.03816</v>
      </c>
      <c r="AU134" s="15" t="n">
        <f aca="false">AF134+(AG134-AF134)/POWER(AN134,AL134)</f>
        <v>0.443</v>
      </c>
      <c r="AV134" s="15" t="n">
        <f aca="false">AU134*AS134</f>
        <v>0.0886</v>
      </c>
      <c r="AW134" s="15" t="n">
        <f aca="false">K134*AS134</f>
        <v>1.1</v>
      </c>
      <c r="AX134" s="42" t="n">
        <f aca="false">ROUND(SUMIF(B:B,B134,AT:AT)/SUMIF(B:B,B134,AS:AS),4)</f>
        <v>0.1912</v>
      </c>
      <c r="AY134" s="42" t="n">
        <f aca="false">IF(SUMIF(B:B,B134,AS:AS)&lt;=0,0,AX134)</f>
        <v>0.1912</v>
      </c>
      <c r="AZ134" s="15" t="n">
        <f aca="false">ROUND(SUMIF(B:B,B134,AV:AV)/SUMIF(B:B,B134,AS:AS),2)</f>
        <v>0.34</v>
      </c>
      <c r="BA134" s="0" t="n">
        <f aca="false">ROUND(SUMIF(B:B,B134,AW:AW)/SUMIF(B:B,B134,AS:AS),0)/100</f>
        <v>0.02</v>
      </c>
      <c r="BB134" s="0" t="n">
        <f aca="false">IF(B134&lt;207,IF(NOT(B134=B133),IF(N134&gt;25,(J134-I134)/100,0),IF(BB133&gt;0,IF(N134&gt;25,(J134-I134)/100,0),0)),0)</f>
        <v>0</v>
      </c>
      <c r="BC134" s="0" t="n">
        <f aca="false">SUMIF(B:B,B134,BB:BB)</f>
        <v>0</v>
      </c>
    </row>
    <row r="135" customFormat="false" ht="12.8" hidden="false" customHeight="false" outlineLevel="0" collapsed="false">
      <c r="A135" s="14" t="n">
        <v>3004</v>
      </c>
      <c r="B135" s="15" t="n">
        <v>312</v>
      </c>
      <c r="C135" s="15" t="n">
        <v>44</v>
      </c>
      <c r="D135" s="16" t="n">
        <v>4050</v>
      </c>
      <c r="E135" s="16" t="s">
        <v>187</v>
      </c>
      <c r="F135" s="16" t="s">
        <v>700</v>
      </c>
      <c r="G135" s="16" t="n">
        <v>2</v>
      </c>
      <c r="H135" s="16" t="s">
        <v>753</v>
      </c>
      <c r="I135" s="16" t="n">
        <v>20</v>
      </c>
      <c r="J135" s="16" t="n">
        <v>40</v>
      </c>
      <c r="K135" s="44" t="n">
        <v>3.5</v>
      </c>
      <c r="L135" s="18" t="n">
        <v>0.8</v>
      </c>
      <c r="M135" s="18" t="n">
        <v>7</v>
      </c>
      <c r="N135" s="19" t="n">
        <v>4</v>
      </c>
      <c r="O135" s="16" t="n">
        <v>3</v>
      </c>
      <c r="P135" s="16" t="n">
        <v>8</v>
      </c>
      <c r="Q135" s="20" t="n">
        <v>16</v>
      </c>
      <c r="R135" s="21" t="n">
        <v>20</v>
      </c>
      <c r="S135" s="16" t="n">
        <v>12</v>
      </c>
      <c r="T135" s="16" t="n">
        <v>35</v>
      </c>
      <c r="U135" s="16" t="n">
        <v>150</v>
      </c>
      <c r="V135" s="16" t="n">
        <v>130</v>
      </c>
      <c r="W135" s="16" t="n">
        <v>170</v>
      </c>
      <c r="X135" s="22" t="n">
        <v>4.5</v>
      </c>
      <c r="Y135" s="18" t="n">
        <v>4.2</v>
      </c>
      <c r="Z135" s="18" t="n">
        <v>5</v>
      </c>
      <c r="AA135" s="23" t="n">
        <v>0</v>
      </c>
      <c r="AB135" s="15" t="n">
        <v>1.49429173527198</v>
      </c>
      <c r="AC135" s="16" t="n">
        <v>410</v>
      </c>
      <c r="AD135" s="16" t="n">
        <v>0</v>
      </c>
      <c r="AE135" s="16" t="s">
        <v>732</v>
      </c>
      <c r="AF135" s="15" t="n">
        <f aca="false">VLOOKUP($AE135,STARING_REEKSEN!$A:$J,3,0)</f>
        <v>0.01</v>
      </c>
      <c r="AG135" s="15" t="n">
        <f aca="false">VLOOKUP($AE135,STARING_REEKSEN!$A:$J,4,0)</f>
        <v>0.34</v>
      </c>
      <c r="AH135" s="15" t="n">
        <f aca="false">VLOOKUP($AE135,STARING_REEKSEN!$A:$J,5,0)*100</f>
        <v>1.72</v>
      </c>
      <c r="AI135" s="15" t="n">
        <f aca="false">VLOOKUP($AE135,STARING_REEKSEN!$A:$J,6,0)</f>
        <v>1.703</v>
      </c>
      <c r="AJ135" s="15" t="n">
        <f aca="false">VLOOKUP($AE135,STARING_REEKSEN!$A:$J,7,0)/100</f>
        <v>0.1237</v>
      </c>
      <c r="AK135" s="24" t="n">
        <f aca="false">VLOOKUP($AE135,STARING_REEKSEN!$A:$J,8,0)</f>
        <v>0</v>
      </c>
      <c r="AL135" s="15" t="n">
        <f aca="false">1-(1/AI135)</f>
        <v>0.412800939518497</v>
      </c>
      <c r="AM135" s="0" t="n">
        <f aca="false">(I135)/100</f>
        <v>0.2</v>
      </c>
      <c r="AN135" s="25" t="n">
        <f aca="false">1+POWER(AH135*AM135,AI135)</f>
        <v>1.16246470552054</v>
      </c>
      <c r="AO135" s="25" t="n">
        <f aca="false">POWER(AH135*AM135,AI135-1)</f>
        <v>0.472281120699235</v>
      </c>
      <c r="AP135" s="25" t="n">
        <f aca="false">POWER(POWER(AN135,AL135)-AO135,2)</f>
        <v>0.350268117189088</v>
      </c>
      <c r="AQ135" s="25" t="n">
        <f aca="false">POWER(AN135,AL135*(AK135+2))</f>
        <v>1.13234212937023</v>
      </c>
      <c r="AR135" s="26" t="n">
        <f aca="false">AJ135</f>
        <v>0.1237</v>
      </c>
      <c r="AS135" s="15" t="n">
        <f aca="false">(J135-I135)/100</f>
        <v>0.2</v>
      </c>
      <c r="AT135" s="15" t="n">
        <f aca="false">AR135*AS135</f>
        <v>0.02474</v>
      </c>
      <c r="AU135" s="15" t="n">
        <f aca="false">AF135+(AG135-AF135)/POWER(AN135,AL135)</f>
        <v>0.320116666487823</v>
      </c>
      <c r="AV135" s="15" t="n">
        <f aca="false">AU135*AS135</f>
        <v>0.0640233332975646</v>
      </c>
      <c r="AW135" s="15" t="n">
        <f aca="false">K135*AS135</f>
        <v>0.7</v>
      </c>
      <c r="AX135" s="42" t="n">
        <f aca="false">ROUND(SUMIF(B:B,B135,AT:AT)/SUMIF(B:B,B135,AS:AS),4)</f>
        <v>0.1912</v>
      </c>
      <c r="AY135" s="42" t="n">
        <f aca="false">IF(SUMIF(B:B,B135,AS:AS)&lt;=0,0,AX135)</f>
        <v>0.1912</v>
      </c>
      <c r="AZ135" s="15" t="n">
        <f aca="false">ROUND(SUMIF(B:B,B135,AV:AV)/SUMIF(B:B,B135,AS:AS),2)</f>
        <v>0.34</v>
      </c>
      <c r="BA135" s="0" t="n">
        <f aca="false">ROUND(SUMIF(B:B,B135,AW:AW)/SUMIF(B:B,B135,AS:AS),0)/100</f>
        <v>0.02</v>
      </c>
      <c r="BB135" s="0" t="n">
        <f aca="false">IF(B135&lt;207,IF(NOT(B135=B134),IF(N135&gt;25,(J135-I135)/100,0),IF(BB134&gt;0,IF(N135&gt;25,(J135-I135)/100,0),0)),0)</f>
        <v>0</v>
      </c>
      <c r="BC135" s="0" t="n">
        <f aca="false">SUMIF(B:B,B135,BB:BB)</f>
        <v>0</v>
      </c>
    </row>
    <row r="136" customFormat="false" ht="12.8" hidden="false" customHeight="false" outlineLevel="0" collapsed="false">
      <c r="A136" s="14" t="n">
        <v>3004</v>
      </c>
      <c r="B136" s="15" t="n">
        <v>312</v>
      </c>
      <c r="C136" s="15" t="n">
        <v>44</v>
      </c>
      <c r="D136" s="16" t="n">
        <v>4050</v>
      </c>
      <c r="E136" s="16" t="s">
        <v>187</v>
      </c>
      <c r="F136" s="16" t="s">
        <v>700</v>
      </c>
      <c r="G136" s="16" t="n">
        <v>3</v>
      </c>
      <c r="H136" s="16" t="s">
        <v>758</v>
      </c>
      <c r="I136" s="16" t="n">
        <v>40</v>
      </c>
      <c r="J136" s="16" t="n">
        <v>55</v>
      </c>
      <c r="K136" s="44" t="n">
        <v>1.1</v>
      </c>
      <c r="L136" s="18" t="n">
        <v>0.4</v>
      </c>
      <c r="M136" s="18" t="n">
        <v>3</v>
      </c>
      <c r="N136" s="19" t="n">
        <v>4</v>
      </c>
      <c r="O136" s="16" t="n">
        <v>3</v>
      </c>
      <c r="P136" s="16" t="n">
        <v>8</v>
      </c>
      <c r="Q136" s="20" t="n">
        <v>14</v>
      </c>
      <c r="R136" s="21" t="n">
        <v>18</v>
      </c>
      <c r="S136" s="16" t="n">
        <v>12</v>
      </c>
      <c r="T136" s="16" t="n">
        <v>35</v>
      </c>
      <c r="U136" s="16" t="n">
        <v>150</v>
      </c>
      <c r="V136" s="16" t="n">
        <v>130</v>
      </c>
      <c r="W136" s="16" t="n">
        <v>170</v>
      </c>
      <c r="X136" s="22" t="n">
        <v>4.6</v>
      </c>
      <c r="Y136" s="18" t="n">
        <v>4.2</v>
      </c>
      <c r="Z136" s="18" t="n">
        <v>5</v>
      </c>
      <c r="AA136" s="23" t="n">
        <v>0</v>
      </c>
      <c r="AB136" s="15" t="n">
        <v>1.6068500539788</v>
      </c>
      <c r="AC136" s="16" t="n">
        <v>410</v>
      </c>
      <c r="AD136" s="16" t="n">
        <v>0</v>
      </c>
      <c r="AE136" s="16" t="s">
        <v>732</v>
      </c>
      <c r="AF136" s="15" t="n">
        <f aca="false">VLOOKUP($AE136,STARING_REEKSEN!$A:$J,3,0)</f>
        <v>0.01</v>
      </c>
      <c r="AG136" s="15" t="n">
        <f aca="false">VLOOKUP($AE136,STARING_REEKSEN!$A:$J,4,0)</f>
        <v>0.34</v>
      </c>
      <c r="AH136" s="15" t="n">
        <f aca="false">VLOOKUP($AE136,STARING_REEKSEN!$A:$J,5,0)*100</f>
        <v>1.72</v>
      </c>
      <c r="AI136" s="15" t="n">
        <f aca="false">VLOOKUP($AE136,STARING_REEKSEN!$A:$J,6,0)</f>
        <v>1.703</v>
      </c>
      <c r="AJ136" s="15" t="n">
        <f aca="false">VLOOKUP($AE136,STARING_REEKSEN!$A:$J,7,0)/100</f>
        <v>0.1237</v>
      </c>
      <c r="AK136" s="24" t="n">
        <f aca="false">VLOOKUP($AE136,STARING_REEKSEN!$A:$J,8,0)</f>
        <v>0</v>
      </c>
      <c r="AL136" s="15" t="n">
        <f aca="false">1-(1/AI136)</f>
        <v>0.412800939518497</v>
      </c>
      <c r="AM136" s="0" t="n">
        <f aca="false">(I136)/100</f>
        <v>0.4</v>
      </c>
      <c r="AN136" s="25" t="n">
        <f aca="false">1+POWER(AH136*AM136,AI136)</f>
        <v>1.52894815949166</v>
      </c>
      <c r="AO136" s="25" t="n">
        <f aca="false">POWER(AH136*AM136,AI136-1)</f>
        <v>0.768819999261139</v>
      </c>
      <c r="AP136" s="25" t="n">
        <f aca="false">POWER(POWER(AN136,AL136)-AO136,2)</f>
        <v>0.178712794277554</v>
      </c>
      <c r="AQ136" s="25" t="n">
        <f aca="false">POWER(AN136,AL136*(AK136+2))</f>
        <v>1.41982562329231</v>
      </c>
      <c r="AR136" s="26" t="n">
        <f aca="false">AJ136</f>
        <v>0.1237</v>
      </c>
      <c r="AS136" s="15" t="n">
        <f aca="false">(J136-I136)/100</f>
        <v>0.15</v>
      </c>
      <c r="AT136" s="15" t="n">
        <f aca="false">AR136*AS136</f>
        <v>0.018555</v>
      </c>
      <c r="AU136" s="15" t="n">
        <f aca="false">AF136+(AG136-AF136)/POWER(AN136,AL136)</f>
        <v>0.286946853365791</v>
      </c>
      <c r="AV136" s="15" t="n">
        <f aca="false">AU136*AS136</f>
        <v>0.0430420280048687</v>
      </c>
      <c r="AW136" s="15" t="n">
        <f aca="false">K136*AS136</f>
        <v>0.165</v>
      </c>
      <c r="AX136" s="42" t="n">
        <f aca="false">ROUND(SUMIF(B:B,B136,AT:AT)/SUMIF(B:B,B136,AS:AS),4)</f>
        <v>0.1912</v>
      </c>
      <c r="AY136" s="42" t="n">
        <f aca="false">IF(SUMIF(B:B,B136,AS:AS)&lt;=0,0,AX136)</f>
        <v>0.1912</v>
      </c>
      <c r="AZ136" s="15" t="n">
        <f aca="false">ROUND(SUMIF(B:B,B136,AV:AV)/SUMIF(B:B,B136,AS:AS),2)</f>
        <v>0.34</v>
      </c>
      <c r="BA136" s="0" t="n">
        <f aca="false">ROUND(SUMIF(B:B,B136,AW:AW)/SUMIF(B:B,B136,AS:AS),0)/100</f>
        <v>0.02</v>
      </c>
      <c r="BB136" s="0" t="n">
        <f aca="false">IF(B136&lt;207,IF(NOT(B136=B135),IF(N136&gt;25,(J136-I136)/100,0),IF(BB135&gt;0,IF(N136&gt;25,(J136-I136)/100,0),0)),0)</f>
        <v>0</v>
      </c>
      <c r="BC136" s="0" t="n">
        <f aca="false">SUMIF(B:B,B136,BB:BB)</f>
        <v>0</v>
      </c>
    </row>
    <row r="137" customFormat="false" ht="12.8" hidden="false" customHeight="false" outlineLevel="0" collapsed="false">
      <c r="A137" s="14" t="n">
        <v>3004</v>
      </c>
      <c r="B137" s="15" t="n">
        <v>312</v>
      </c>
      <c r="C137" s="15" t="n">
        <v>44</v>
      </c>
      <c r="D137" s="16" t="n">
        <v>4050</v>
      </c>
      <c r="E137" s="16" t="s">
        <v>187</v>
      </c>
      <c r="F137" s="16" t="s">
        <v>700</v>
      </c>
      <c r="G137" s="16" t="n">
        <v>4</v>
      </c>
      <c r="H137" s="16" t="s">
        <v>755</v>
      </c>
      <c r="I137" s="16" t="n">
        <v>55</v>
      </c>
      <c r="J137" s="16" t="n">
        <v>120</v>
      </c>
      <c r="K137" s="44" t="n">
        <v>0.3</v>
      </c>
      <c r="L137" s="18" t="n">
        <v>0.1</v>
      </c>
      <c r="M137" s="18" t="n">
        <v>1</v>
      </c>
      <c r="N137" s="19" t="n">
        <v>3</v>
      </c>
      <c r="O137" s="16" t="n">
        <v>2</v>
      </c>
      <c r="P137" s="16" t="n">
        <v>8</v>
      </c>
      <c r="Q137" s="20" t="n">
        <v>11</v>
      </c>
      <c r="R137" s="21" t="n">
        <v>14</v>
      </c>
      <c r="S137" s="16" t="n">
        <v>8</v>
      </c>
      <c r="T137" s="16" t="n">
        <v>35</v>
      </c>
      <c r="U137" s="16" t="n">
        <v>150</v>
      </c>
      <c r="V137" s="16" t="n">
        <v>120</v>
      </c>
      <c r="W137" s="16" t="n">
        <v>170</v>
      </c>
      <c r="X137" s="22" t="n">
        <v>4.6</v>
      </c>
      <c r="Y137" s="18" t="n">
        <v>4</v>
      </c>
      <c r="Z137" s="18" t="n">
        <v>5</v>
      </c>
      <c r="AA137" s="23" t="n">
        <v>0</v>
      </c>
      <c r="AB137" s="15" t="n">
        <v>1.65826939855401</v>
      </c>
      <c r="AC137" s="16" t="n">
        <v>410</v>
      </c>
      <c r="AD137" s="16" t="n">
        <v>0</v>
      </c>
      <c r="AE137" s="16" t="s">
        <v>710</v>
      </c>
      <c r="AF137" s="15" t="n">
        <f aca="false">VLOOKUP($AE137,STARING_REEKSEN!$A:$J,3,0)</f>
        <v>0.02</v>
      </c>
      <c r="AG137" s="15" t="n">
        <f aca="false">VLOOKUP($AE137,STARING_REEKSEN!$A:$J,4,0)</f>
        <v>0.387</v>
      </c>
      <c r="AH137" s="15" t="n">
        <f aca="false">VLOOKUP($AE137,STARING_REEKSEN!$A:$J,5,0)*100</f>
        <v>1.61</v>
      </c>
      <c r="AI137" s="15" t="n">
        <f aca="false">VLOOKUP($AE137,STARING_REEKSEN!$A:$J,6,0)</f>
        <v>1.524</v>
      </c>
      <c r="AJ137" s="15" t="n">
        <f aca="false">VLOOKUP($AE137,STARING_REEKSEN!$A:$J,7,0)/100</f>
        <v>0.2276</v>
      </c>
      <c r="AK137" s="24" t="n">
        <f aca="false">VLOOKUP($AE137,STARING_REEKSEN!$A:$J,8,0)</f>
        <v>2.44</v>
      </c>
      <c r="AL137" s="15" t="n">
        <f aca="false">1-(1/AI137)</f>
        <v>0.343832020997375</v>
      </c>
      <c r="AM137" s="0" t="n">
        <f aca="false">(I137)/100</f>
        <v>0.55</v>
      </c>
      <c r="AN137" s="25" t="n">
        <f aca="false">1+POWER(AH137*AM137,AI137)</f>
        <v>1.8308361294687</v>
      </c>
      <c r="AO137" s="25" t="n">
        <f aca="false">POWER(AH137*AM137,AI137-1)</f>
        <v>0.938267791607797</v>
      </c>
      <c r="AP137" s="25" t="n">
        <f aca="false">POWER(POWER(AN137,AL137)-AO137,2)</f>
        <v>0.0857738940819445</v>
      </c>
      <c r="AQ137" s="25" t="n">
        <f aca="false">POWER(AN137,AL137*(AK137+2))</f>
        <v>2.51747061408002</v>
      </c>
      <c r="AR137" s="26" t="n">
        <f aca="false">AJ137</f>
        <v>0.2276</v>
      </c>
      <c r="AS137" s="15" t="n">
        <f aca="false">(J137-I137)/100</f>
        <v>0.65</v>
      </c>
      <c r="AT137" s="15" t="n">
        <f aca="false">AR137*AS137</f>
        <v>0.14794</v>
      </c>
      <c r="AU137" s="15" t="n">
        <f aca="false">AF137+(AG137-AF137)/POWER(AN137,AL137)</f>
        <v>0.318097795776325</v>
      </c>
      <c r="AV137" s="15" t="n">
        <f aca="false">AU137*AS137</f>
        <v>0.206763567254611</v>
      </c>
      <c r="AW137" s="15" t="n">
        <f aca="false">K137*AS137</f>
        <v>0.195</v>
      </c>
      <c r="AX137" s="42" t="n">
        <f aca="false">ROUND(SUMIF(B:B,B137,AT:AT)/SUMIF(B:B,B137,AS:AS),4)</f>
        <v>0.1912</v>
      </c>
      <c r="AY137" s="42" t="n">
        <f aca="false">IF(SUMIF(B:B,B137,AS:AS)&lt;=0,0,AX137)</f>
        <v>0.1912</v>
      </c>
      <c r="AZ137" s="15" t="n">
        <f aca="false">ROUND(SUMIF(B:B,B137,AV:AV)/SUMIF(B:B,B137,AS:AS),2)</f>
        <v>0.34</v>
      </c>
      <c r="BA137" s="0" t="n">
        <f aca="false">ROUND(SUMIF(B:B,B137,AW:AW)/SUMIF(B:B,B137,AS:AS),0)/100</f>
        <v>0.02</v>
      </c>
      <c r="BB137" s="0" t="n">
        <f aca="false">IF(B137&lt;207,IF(NOT(B137=B136),IF(N137&gt;25,(J137-I137)/100,0),IF(BB136&gt;0,IF(N137&gt;25,(J137-I137)/100,0),0)),0)</f>
        <v>0</v>
      </c>
      <c r="BC137" s="0" t="n">
        <f aca="false">SUMIF(B:B,B137,BB:BB)</f>
        <v>0</v>
      </c>
    </row>
    <row r="138" customFormat="false" ht="12.8" hidden="false" customHeight="false" outlineLevel="0" collapsed="false">
      <c r="A138" s="14" t="n">
        <v>3021</v>
      </c>
      <c r="B138" s="15" t="n">
        <v>313</v>
      </c>
      <c r="C138" s="15" t="n">
        <v>82</v>
      </c>
      <c r="D138" s="16" t="n">
        <v>10030</v>
      </c>
      <c r="E138" s="16" t="s">
        <v>195</v>
      </c>
      <c r="F138" s="16" t="s">
        <v>700</v>
      </c>
      <c r="G138" s="16" t="n">
        <v>1</v>
      </c>
      <c r="H138" s="16" t="s">
        <v>722</v>
      </c>
      <c r="I138" s="16" t="n">
        <v>0</v>
      </c>
      <c r="J138" s="16" t="n">
        <v>20</v>
      </c>
      <c r="K138" s="44" t="n">
        <v>5.2</v>
      </c>
      <c r="L138" s="18" t="n">
        <v>3</v>
      </c>
      <c r="M138" s="18" t="n">
        <v>10</v>
      </c>
      <c r="N138" s="19" t="n">
        <v>6</v>
      </c>
      <c r="O138" s="16" t="n">
        <v>4</v>
      </c>
      <c r="P138" s="16" t="n">
        <v>8</v>
      </c>
      <c r="Q138" s="20" t="n">
        <v>17</v>
      </c>
      <c r="R138" s="21" t="n">
        <v>23</v>
      </c>
      <c r="S138" s="16" t="n">
        <v>15</v>
      </c>
      <c r="T138" s="16" t="n">
        <v>35</v>
      </c>
      <c r="U138" s="16" t="n">
        <v>150</v>
      </c>
      <c r="V138" s="16" t="n">
        <v>130</v>
      </c>
      <c r="W138" s="16" t="n">
        <v>180</v>
      </c>
      <c r="X138" s="22" t="n">
        <v>5</v>
      </c>
      <c r="Y138" s="18" t="n">
        <v>4.6</v>
      </c>
      <c r="Z138" s="18" t="n">
        <v>5.2</v>
      </c>
      <c r="AA138" s="23" t="n">
        <v>0</v>
      </c>
      <c r="AB138" s="15" t="n">
        <v>1.41822566542987</v>
      </c>
      <c r="AC138" s="16" t="n">
        <v>692</v>
      </c>
      <c r="AD138" s="16" t="n">
        <v>1</v>
      </c>
      <c r="AE138" s="16" t="s">
        <v>776</v>
      </c>
      <c r="AF138" s="15" t="n">
        <f aca="false">VLOOKUP($AE138,STARING_REEKSEN!$A:$J,3,0)</f>
        <v>0.02</v>
      </c>
      <c r="AG138" s="15" t="n">
        <f aca="false">VLOOKUP($AE138,STARING_REEKSEN!$A:$J,4,0)</f>
        <v>0.443</v>
      </c>
      <c r="AH138" s="15" t="n">
        <f aca="false">VLOOKUP($AE138,STARING_REEKSEN!$A:$J,5,0)*100</f>
        <v>1.5</v>
      </c>
      <c r="AI138" s="15" t="n">
        <f aca="false">VLOOKUP($AE138,STARING_REEKSEN!$A:$J,6,0)</f>
        <v>1.505</v>
      </c>
      <c r="AJ138" s="15" t="n">
        <f aca="false">VLOOKUP($AE138,STARING_REEKSEN!$A:$J,7,0)/100</f>
        <v>0.1908</v>
      </c>
      <c r="AK138" s="24" t="n">
        <f aca="false">VLOOKUP($AE138,STARING_REEKSEN!$A:$J,8,0)</f>
        <v>0.139</v>
      </c>
      <c r="AL138" s="15" t="n">
        <f aca="false">1-(1/AI138)</f>
        <v>0.335548172757475</v>
      </c>
      <c r="AM138" s="0" t="n">
        <f aca="false">(I138)/100</f>
        <v>0</v>
      </c>
      <c r="AN138" s="25" t="n">
        <f aca="false">1+POWER(AH138*AM138,AI138)</f>
        <v>1</v>
      </c>
      <c r="AO138" s="25" t="n">
        <f aca="false">POWER(AH138*AM138,AI138-1)</f>
        <v>0</v>
      </c>
      <c r="AP138" s="25" t="n">
        <f aca="false">POWER(POWER(AN138,AL138)-AO138,2)</f>
        <v>1</v>
      </c>
      <c r="AQ138" s="25" t="n">
        <f aca="false">POWER(AN138,AL138*(AK138+2))</f>
        <v>1</v>
      </c>
      <c r="AR138" s="26" t="n">
        <f aca="false">AJ138</f>
        <v>0.1908</v>
      </c>
      <c r="AS138" s="15" t="n">
        <f aca="false">(J138-I138)/100</f>
        <v>0.2</v>
      </c>
      <c r="AT138" s="15" t="n">
        <f aca="false">AR138*AS138</f>
        <v>0.03816</v>
      </c>
      <c r="AU138" s="15" t="n">
        <f aca="false">AF138+(AG138-AF138)/POWER(AN138,AL138)</f>
        <v>0.443</v>
      </c>
      <c r="AV138" s="15" t="n">
        <f aca="false">AU138*AS138</f>
        <v>0.0886</v>
      </c>
      <c r="AW138" s="15" t="n">
        <f aca="false">K138*AS138</f>
        <v>1.04</v>
      </c>
      <c r="AX138" s="42" t="n">
        <f aca="false">ROUND(SUMIF(B:B,B138,AT:AT)/SUMIF(B:B,B138,AS:AS),4)</f>
        <v>0.1924</v>
      </c>
      <c r="AY138" s="42" t="n">
        <f aca="false">IF(SUMIF(B:B,B138,AS:AS)&lt;=0,0,AX138)</f>
        <v>0.1924</v>
      </c>
      <c r="AZ138" s="15" t="n">
        <f aca="false">ROUND(SUMIF(B:B,B138,AV:AV)/SUMIF(B:B,B138,AS:AS),2)</f>
        <v>0.34</v>
      </c>
      <c r="BA138" s="0" t="n">
        <f aca="false">ROUND(SUMIF(B:B,B138,AW:AW)/SUMIF(B:B,B138,AS:AS),0)/100</f>
        <v>0.01</v>
      </c>
      <c r="BB138" s="0" t="n">
        <f aca="false">IF(B138&lt;207,IF(NOT(B138=B137),IF(N138&gt;25,(J138-I138)/100,0),IF(BB137&gt;0,IF(N138&gt;25,(J138-I138)/100,0),0)),0)</f>
        <v>0</v>
      </c>
      <c r="BC138" s="0" t="n">
        <f aca="false">SUMIF(B:B,B138,BB:BB)</f>
        <v>0</v>
      </c>
    </row>
    <row r="139" customFormat="false" ht="12.8" hidden="false" customHeight="false" outlineLevel="0" collapsed="false">
      <c r="A139" s="14" t="n">
        <v>3021</v>
      </c>
      <c r="B139" s="15" t="n">
        <v>313</v>
      </c>
      <c r="C139" s="15" t="n">
        <v>82</v>
      </c>
      <c r="D139" s="16" t="n">
        <v>10030</v>
      </c>
      <c r="E139" s="16" t="s">
        <v>195</v>
      </c>
      <c r="F139" s="16" t="s">
        <v>700</v>
      </c>
      <c r="G139" s="16" t="n">
        <v>2</v>
      </c>
      <c r="H139" s="16" t="s">
        <v>771</v>
      </c>
      <c r="I139" s="16" t="n">
        <v>20</v>
      </c>
      <c r="J139" s="16" t="n">
        <v>30</v>
      </c>
      <c r="K139" s="44" t="n">
        <v>2.4</v>
      </c>
      <c r="L139" s="18" t="n">
        <v>1</v>
      </c>
      <c r="M139" s="18" t="n">
        <v>5</v>
      </c>
      <c r="N139" s="19" t="n">
        <v>6</v>
      </c>
      <c r="O139" s="16" t="n">
        <v>4</v>
      </c>
      <c r="P139" s="16" t="n">
        <v>8</v>
      </c>
      <c r="Q139" s="20" t="n">
        <v>17</v>
      </c>
      <c r="R139" s="21" t="n">
        <v>23</v>
      </c>
      <c r="S139" s="16" t="n">
        <v>15</v>
      </c>
      <c r="T139" s="16" t="n">
        <v>35</v>
      </c>
      <c r="U139" s="16" t="n">
        <v>150</v>
      </c>
      <c r="V139" s="16" t="n">
        <v>130</v>
      </c>
      <c r="W139" s="16" t="n">
        <v>180</v>
      </c>
      <c r="X139" s="22" t="n">
        <v>5</v>
      </c>
      <c r="Y139" s="18" t="n">
        <v>4.6</v>
      </c>
      <c r="Z139" s="18" t="n">
        <v>5.5</v>
      </c>
      <c r="AA139" s="23" t="n">
        <v>0</v>
      </c>
      <c r="AB139" s="15" t="n">
        <v>1.45860535324097</v>
      </c>
      <c r="AC139" s="16" t="n">
        <v>410</v>
      </c>
      <c r="AD139" s="16" t="n">
        <v>1</v>
      </c>
      <c r="AE139" s="16" t="s">
        <v>776</v>
      </c>
      <c r="AF139" s="15" t="n">
        <f aca="false">VLOOKUP($AE139,STARING_REEKSEN!$A:$J,3,0)</f>
        <v>0.02</v>
      </c>
      <c r="AG139" s="15" t="n">
        <f aca="false">VLOOKUP($AE139,STARING_REEKSEN!$A:$J,4,0)</f>
        <v>0.443</v>
      </c>
      <c r="AH139" s="15" t="n">
        <f aca="false">VLOOKUP($AE139,STARING_REEKSEN!$A:$J,5,0)*100</f>
        <v>1.5</v>
      </c>
      <c r="AI139" s="15" t="n">
        <f aca="false">VLOOKUP($AE139,STARING_REEKSEN!$A:$J,6,0)</f>
        <v>1.505</v>
      </c>
      <c r="AJ139" s="15" t="n">
        <f aca="false">VLOOKUP($AE139,STARING_REEKSEN!$A:$J,7,0)/100</f>
        <v>0.1908</v>
      </c>
      <c r="AK139" s="24" t="n">
        <f aca="false">VLOOKUP($AE139,STARING_REEKSEN!$A:$J,8,0)</f>
        <v>0.139</v>
      </c>
      <c r="AL139" s="15" t="n">
        <f aca="false">1-(1/AI139)</f>
        <v>0.335548172757475</v>
      </c>
      <c r="AM139" s="0" t="n">
        <f aca="false">(I139)/100</f>
        <v>0.2</v>
      </c>
      <c r="AN139" s="25" t="n">
        <f aca="false">1+POWER(AH139*AM139,AI139)</f>
        <v>1.16333057400903</v>
      </c>
      <c r="AO139" s="25" t="n">
        <f aca="false">POWER(AH139*AM139,AI139-1)</f>
        <v>0.544435246696771</v>
      </c>
      <c r="AP139" s="25" t="n">
        <f aca="false">POWER(POWER(AN139,AL139)-AO139,2)</f>
        <v>0.257697795740726</v>
      </c>
      <c r="AQ139" s="25" t="n">
        <f aca="false">POWER(AN139,AL139*(AK139+2))</f>
        <v>1.11469900046595</v>
      </c>
      <c r="AR139" s="26" t="n">
        <f aca="false">AJ139</f>
        <v>0.1908</v>
      </c>
      <c r="AS139" s="15" t="n">
        <f aca="false">(J139-I139)/100</f>
        <v>0.1</v>
      </c>
      <c r="AT139" s="15" t="n">
        <f aca="false">AR139*AS139</f>
        <v>0.01908</v>
      </c>
      <c r="AU139" s="15" t="n">
        <f aca="false">AF139+(AG139-AF139)/POWER(AN139,AL139)</f>
        <v>0.422062712323279</v>
      </c>
      <c r="AV139" s="15" t="n">
        <f aca="false">AU139*AS139</f>
        <v>0.0422062712323279</v>
      </c>
      <c r="AW139" s="15" t="n">
        <f aca="false">K139*AS139</f>
        <v>0.24</v>
      </c>
      <c r="AX139" s="42" t="n">
        <f aca="false">ROUND(SUMIF(B:B,B139,AT:AT)/SUMIF(B:B,B139,AS:AS),4)</f>
        <v>0.1924</v>
      </c>
      <c r="AY139" s="42" t="n">
        <f aca="false">IF(SUMIF(B:B,B139,AS:AS)&lt;=0,0,AX139)</f>
        <v>0.1924</v>
      </c>
      <c r="AZ139" s="15" t="n">
        <f aca="false">ROUND(SUMIF(B:B,B139,AV:AV)/SUMIF(B:B,B139,AS:AS),2)</f>
        <v>0.34</v>
      </c>
      <c r="BA139" s="0" t="n">
        <f aca="false">ROUND(SUMIF(B:B,B139,AW:AW)/SUMIF(B:B,B139,AS:AS),0)/100</f>
        <v>0.01</v>
      </c>
      <c r="BB139" s="0" t="n">
        <f aca="false">IF(B139&lt;207,IF(NOT(B139=B138),IF(N139&gt;25,(J139-I139)/100,0),IF(BB138&gt;0,IF(N139&gt;25,(J139-I139)/100,0),0)),0)</f>
        <v>0</v>
      </c>
      <c r="BC139" s="0" t="n">
        <f aca="false">SUMIF(B:B,B139,BB:BB)</f>
        <v>0</v>
      </c>
    </row>
    <row r="140" customFormat="false" ht="12.8" hidden="false" customHeight="false" outlineLevel="0" collapsed="false">
      <c r="A140" s="14" t="n">
        <v>3021</v>
      </c>
      <c r="B140" s="15" t="n">
        <v>313</v>
      </c>
      <c r="C140" s="15" t="n">
        <v>82</v>
      </c>
      <c r="D140" s="16" t="n">
        <v>10030</v>
      </c>
      <c r="E140" s="16" t="s">
        <v>195</v>
      </c>
      <c r="F140" s="16" t="s">
        <v>700</v>
      </c>
      <c r="G140" s="16" t="n">
        <v>3</v>
      </c>
      <c r="H140" s="16" t="s">
        <v>760</v>
      </c>
      <c r="I140" s="16" t="n">
        <v>30</v>
      </c>
      <c r="J140" s="16" t="n">
        <v>60</v>
      </c>
      <c r="K140" s="44" t="n">
        <v>0.4</v>
      </c>
      <c r="L140" s="18" t="n">
        <v>0.1</v>
      </c>
      <c r="M140" s="18" t="n">
        <v>2</v>
      </c>
      <c r="N140" s="19" t="n">
        <v>4</v>
      </c>
      <c r="O140" s="16" t="n">
        <v>2</v>
      </c>
      <c r="P140" s="16" t="n">
        <v>8</v>
      </c>
      <c r="Q140" s="20" t="n">
        <v>14</v>
      </c>
      <c r="R140" s="21" t="n">
        <v>18</v>
      </c>
      <c r="S140" s="16" t="n">
        <v>10</v>
      </c>
      <c r="T140" s="16" t="n">
        <v>35</v>
      </c>
      <c r="U140" s="16" t="n">
        <v>150</v>
      </c>
      <c r="V140" s="16" t="n">
        <v>130</v>
      </c>
      <c r="W140" s="16" t="n">
        <v>180</v>
      </c>
      <c r="X140" s="22" t="n">
        <v>5.2</v>
      </c>
      <c r="Y140" s="18" t="n">
        <v>4.6</v>
      </c>
      <c r="Z140" s="18" t="n">
        <v>5.5</v>
      </c>
      <c r="AA140" s="23" t="n">
        <v>0</v>
      </c>
      <c r="AB140" s="15" t="n">
        <v>1.64080860409426</v>
      </c>
      <c r="AC140" s="16" t="n">
        <v>410</v>
      </c>
      <c r="AD140" s="16" t="n">
        <v>0</v>
      </c>
      <c r="AE140" s="16" t="s">
        <v>732</v>
      </c>
      <c r="AF140" s="15" t="n">
        <f aca="false">VLOOKUP($AE140,STARING_REEKSEN!$A:$J,3,0)</f>
        <v>0.01</v>
      </c>
      <c r="AG140" s="15" t="n">
        <f aca="false">VLOOKUP($AE140,STARING_REEKSEN!$A:$J,4,0)</f>
        <v>0.34</v>
      </c>
      <c r="AH140" s="15" t="n">
        <f aca="false">VLOOKUP($AE140,STARING_REEKSEN!$A:$J,5,0)*100</f>
        <v>1.72</v>
      </c>
      <c r="AI140" s="15" t="n">
        <f aca="false">VLOOKUP($AE140,STARING_REEKSEN!$A:$J,6,0)</f>
        <v>1.703</v>
      </c>
      <c r="AJ140" s="15" t="n">
        <f aca="false">VLOOKUP($AE140,STARING_REEKSEN!$A:$J,7,0)/100</f>
        <v>0.1237</v>
      </c>
      <c r="AK140" s="24" t="n">
        <f aca="false">VLOOKUP($AE140,STARING_REEKSEN!$A:$J,8,0)</f>
        <v>0</v>
      </c>
      <c r="AL140" s="15" t="n">
        <f aca="false">1-(1/AI140)</f>
        <v>0.412800939518497</v>
      </c>
      <c r="AM140" s="0" t="n">
        <f aca="false">(I140)/100</f>
        <v>0.3</v>
      </c>
      <c r="AN140" s="25" t="n">
        <f aca="false">1+POWER(AH140*AM140,AI140)</f>
        <v>1.32407269583642</v>
      </c>
      <c r="AO140" s="25" t="n">
        <f aca="false">POWER(AH140*AM140,AI140-1)</f>
        <v>0.628047860148094</v>
      </c>
      <c r="AP140" s="25" t="n">
        <f aca="false">POWER(POWER(AN140,AL140)-AO140,2)</f>
        <v>0.244838303624227</v>
      </c>
      <c r="AQ140" s="25" t="n">
        <f aca="false">POWER(AN140,AL140*(AK140+2))</f>
        <v>1.26081287737666</v>
      </c>
      <c r="AR140" s="26" t="n">
        <f aca="false">AJ140</f>
        <v>0.1237</v>
      </c>
      <c r="AS140" s="15" t="n">
        <f aca="false">(J140-I140)/100</f>
        <v>0.3</v>
      </c>
      <c r="AT140" s="15" t="n">
        <f aca="false">AR140*AS140</f>
        <v>0.03711</v>
      </c>
      <c r="AU140" s="15" t="n">
        <f aca="false">AF140+(AG140-AF140)/POWER(AN140,AL140)</f>
        <v>0.303892580345197</v>
      </c>
      <c r="AV140" s="15" t="n">
        <f aca="false">AU140*AS140</f>
        <v>0.0911677741035591</v>
      </c>
      <c r="AW140" s="15" t="n">
        <f aca="false">K140*AS140</f>
        <v>0.12</v>
      </c>
      <c r="AX140" s="42" t="n">
        <f aca="false">ROUND(SUMIF(B:B,B140,AT:AT)/SUMIF(B:B,B140,AS:AS),4)</f>
        <v>0.1924</v>
      </c>
      <c r="AY140" s="42" t="n">
        <f aca="false">IF(SUMIF(B:B,B140,AS:AS)&lt;=0,0,AX140)</f>
        <v>0.1924</v>
      </c>
      <c r="AZ140" s="15" t="n">
        <f aca="false">ROUND(SUMIF(B:B,B140,AV:AV)/SUMIF(B:B,B140,AS:AS),2)</f>
        <v>0.34</v>
      </c>
      <c r="BA140" s="0" t="n">
        <f aca="false">ROUND(SUMIF(B:B,B140,AW:AW)/SUMIF(B:B,B140,AS:AS),0)/100</f>
        <v>0.01</v>
      </c>
      <c r="BB140" s="0" t="n">
        <f aca="false">IF(B140&lt;207,IF(NOT(B140=B139),IF(N140&gt;25,(J140-I140)/100,0),IF(BB139&gt;0,IF(N140&gt;25,(J140-I140)/100,0),0)),0)</f>
        <v>0</v>
      </c>
      <c r="BC140" s="0" t="n">
        <f aca="false">SUMIF(B:B,B140,BB:BB)</f>
        <v>0</v>
      </c>
    </row>
    <row r="141" customFormat="false" ht="12.8" hidden="false" customHeight="false" outlineLevel="0" collapsed="false">
      <c r="A141" s="14" t="n">
        <v>3021</v>
      </c>
      <c r="B141" s="15" t="n">
        <v>313</v>
      </c>
      <c r="C141" s="15" t="n">
        <v>82</v>
      </c>
      <c r="D141" s="16" t="n">
        <v>10030</v>
      </c>
      <c r="E141" s="16" t="s">
        <v>195</v>
      </c>
      <c r="F141" s="16" t="s">
        <v>700</v>
      </c>
      <c r="G141" s="16" t="n">
        <v>4</v>
      </c>
      <c r="H141" s="16" t="s">
        <v>761</v>
      </c>
      <c r="I141" s="16" t="n">
        <v>60</v>
      </c>
      <c r="J141" s="16" t="n">
        <v>120</v>
      </c>
      <c r="K141" s="44" t="n">
        <v>0.3</v>
      </c>
      <c r="L141" s="18" t="n">
        <v>0.1</v>
      </c>
      <c r="M141" s="18" t="n">
        <v>2</v>
      </c>
      <c r="N141" s="19" t="n">
        <v>3</v>
      </c>
      <c r="O141" s="16" t="n">
        <v>2</v>
      </c>
      <c r="P141" s="16" t="n">
        <v>6</v>
      </c>
      <c r="Q141" s="20" t="n">
        <v>8</v>
      </c>
      <c r="R141" s="21" t="n">
        <v>11</v>
      </c>
      <c r="S141" s="16" t="n">
        <v>6</v>
      </c>
      <c r="T141" s="16" t="n">
        <v>35</v>
      </c>
      <c r="U141" s="16" t="n">
        <v>160</v>
      </c>
      <c r="V141" s="16" t="n">
        <v>130</v>
      </c>
      <c r="W141" s="16" t="n">
        <v>180</v>
      </c>
      <c r="X141" s="22" t="n">
        <v>5.6</v>
      </c>
      <c r="Y141" s="18" t="n">
        <v>4.6</v>
      </c>
      <c r="Z141" s="18" t="n">
        <v>7</v>
      </c>
      <c r="AA141" s="23" t="n">
        <v>0</v>
      </c>
      <c r="AB141" s="15" t="n">
        <v>1.66779059725692</v>
      </c>
      <c r="AC141" s="16" t="n">
        <v>410</v>
      </c>
      <c r="AD141" s="16" t="n">
        <v>0</v>
      </c>
      <c r="AE141" s="16" t="s">
        <v>710</v>
      </c>
      <c r="AF141" s="15" t="n">
        <f aca="false">VLOOKUP($AE141,STARING_REEKSEN!$A:$J,3,0)</f>
        <v>0.02</v>
      </c>
      <c r="AG141" s="15" t="n">
        <f aca="false">VLOOKUP($AE141,STARING_REEKSEN!$A:$J,4,0)</f>
        <v>0.387</v>
      </c>
      <c r="AH141" s="15" t="n">
        <f aca="false">VLOOKUP($AE141,STARING_REEKSEN!$A:$J,5,0)*100</f>
        <v>1.61</v>
      </c>
      <c r="AI141" s="15" t="n">
        <f aca="false">VLOOKUP($AE141,STARING_REEKSEN!$A:$J,6,0)</f>
        <v>1.524</v>
      </c>
      <c r="AJ141" s="15" t="n">
        <f aca="false">VLOOKUP($AE141,STARING_REEKSEN!$A:$J,7,0)/100</f>
        <v>0.2276</v>
      </c>
      <c r="AK141" s="24" t="n">
        <f aca="false">VLOOKUP($AE141,STARING_REEKSEN!$A:$J,8,0)</f>
        <v>2.44</v>
      </c>
      <c r="AL141" s="15" t="n">
        <f aca="false">1-(1/AI141)</f>
        <v>0.343832020997375</v>
      </c>
      <c r="AM141" s="0" t="n">
        <f aca="false">(I141)/100</f>
        <v>0.6</v>
      </c>
      <c r="AN141" s="25" t="n">
        <f aca="false">1+POWER(AH141*AM141,AI141)</f>
        <v>1.94864809875846</v>
      </c>
      <c r="AO141" s="25" t="n">
        <f aca="false">POWER(AH141*AM141,AI141-1)</f>
        <v>0.982037369315173</v>
      </c>
      <c r="AP141" s="25" t="n">
        <f aca="false">POWER(POWER(AN141,AL141)-AO141,2)</f>
        <v>0.0760578657123167</v>
      </c>
      <c r="AQ141" s="25" t="n">
        <f aca="false">POWER(AN141,AL141*(AK141+2))</f>
        <v>2.76892468162042</v>
      </c>
      <c r="AR141" s="26" t="n">
        <f aca="false">AJ141</f>
        <v>0.2276</v>
      </c>
      <c r="AS141" s="15" t="n">
        <f aca="false">(J141-I141)/100</f>
        <v>0.6</v>
      </c>
      <c r="AT141" s="15" t="n">
        <f aca="false">AR141*AS141</f>
        <v>0.13656</v>
      </c>
      <c r="AU141" s="15" t="n">
        <f aca="false">AF141+(AG141-AF141)/POWER(AN141,AL141)</f>
        <v>0.31177389807232</v>
      </c>
      <c r="AV141" s="15" t="n">
        <f aca="false">AU141*AS141</f>
        <v>0.187064338843392</v>
      </c>
      <c r="AW141" s="15" t="n">
        <f aca="false">K141*AS141</f>
        <v>0.18</v>
      </c>
      <c r="AX141" s="42" t="n">
        <f aca="false">ROUND(SUMIF(B:B,B141,AT:AT)/SUMIF(B:B,B141,AS:AS),4)</f>
        <v>0.1924</v>
      </c>
      <c r="AY141" s="42" t="n">
        <f aca="false">IF(SUMIF(B:B,B141,AS:AS)&lt;=0,0,AX141)</f>
        <v>0.1924</v>
      </c>
      <c r="AZ141" s="15" t="n">
        <f aca="false">ROUND(SUMIF(B:B,B141,AV:AV)/SUMIF(B:B,B141,AS:AS),2)</f>
        <v>0.34</v>
      </c>
      <c r="BA141" s="0" t="n">
        <f aca="false">ROUND(SUMIF(B:B,B141,AW:AW)/SUMIF(B:B,B141,AS:AS),0)/100</f>
        <v>0.01</v>
      </c>
      <c r="BB141" s="0" t="n">
        <f aca="false">IF(B141&lt;207,IF(NOT(B141=B140),IF(N141&gt;25,(J141-I141)/100,0),IF(BB140&gt;0,IF(N141&gt;25,(J141-I141)/100,0),0)),0)</f>
        <v>0</v>
      </c>
      <c r="BC141" s="0" t="n">
        <f aca="false">SUMIF(B:B,B141,BB:BB)</f>
        <v>0</v>
      </c>
    </row>
    <row r="142" customFormat="false" ht="12.8" hidden="false" customHeight="false" outlineLevel="0" collapsed="false">
      <c r="A142" s="14" t="n">
        <v>3020</v>
      </c>
      <c r="B142" s="15" t="n">
        <v>314</v>
      </c>
      <c r="C142" s="15" t="n">
        <v>37</v>
      </c>
      <c r="D142" s="16" t="n">
        <v>10061</v>
      </c>
      <c r="E142" s="16" t="s">
        <v>777</v>
      </c>
      <c r="F142" s="16" t="s">
        <v>700</v>
      </c>
      <c r="G142" s="16" t="n">
        <v>1</v>
      </c>
      <c r="H142" s="16" t="s">
        <v>722</v>
      </c>
      <c r="I142" s="16" t="n">
        <v>0</v>
      </c>
      <c r="J142" s="16" t="n">
        <v>20</v>
      </c>
      <c r="K142" s="44" t="n">
        <v>5.5</v>
      </c>
      <c r="L142" s="18" t="n">
        <v>3</v>
      </c>
      <c r="M142" s="18" t="n">
        <v>10</v>
      </c>
      <c r="N142" s="19" t="n">
        <v>7</v>
      </c>
      <c r="O142" s="16" t="n">
        <v>4</v>
      </c>
      <c r="P142" s="16" t="n">
        <v>10</v>
      </c>
      <c r="Q142" s="20" t="n">
        <v>18</v>
      </c>
      <c r="R142" s="21" t="n">
        <v>25</v>
      </c>
      <c r="S142" s="16" t="n">
        <v>15</v>
      </c>
      <c r="T142" s="16" t="n">
        <v>35</v>
      </c>
      <c r="U142" s="16" t="n">
        <v>140</v>
      </c>
      <c r="V142" s="16" t="n">
        <v>130</v>
      </c>
      <c r="W142" s="16" t="n">
        <v>180</v>
      </c>
      <c r="X142" s="22" t="n">
        <v>5</v>
      </c>
      <c r="Y142" s="18" t="n">
        <v>4.6</v>
      </c>
      <c r="Z142" s="18" t="n">
        <v>5.2</v>
      </c>
      <c r="AA142" s="23" t="n">
        <v>0</v>
      </c>
      <c r="AB142" s="15" t="n">
        <v>1.33520396418272</v>
      </c>
      <c r="AC142" s="16" t="n">
        <v>692</v>
      </c>
      <c r="AD142" s="16" t="n">
        <v>1</v>
      </c>
      <c r="AE142" s="16" t="s">
        <v>776</v>
      </c>
      <c r="AF142" s="15" t="n">
        <f aca="false">VLOOKUP($AE142,STARING_REEKSEN!$A:$J,3,0)</f>
        <v>0.02</v>
      </c>
      <c r="AG142" s="15" t="n">
        <f aca="false">VLOOKUP($AE142,STARING_REEKSEN!$A:$J,4,0)</f>
        <v>0.443</v>
      </c>
      <c r="AH142" s="15" t="n">
        <f aca="false">VLOOKUP($AE142,STARING_REEKSEN!$A:$J,5,0)*100</f>
        <v>1.5</v>
      </c>
      <c r="AI142" s="15" t="n">
        <f aca="false">VLOOKUP($AE142,STARING_REEKSEN!$A:$J,6,0)</f>
        <v>1.505</v>
      </c>
      <c r="AJ142" s="15" t="n">
        <f aca="false">VLOOKUP($AE142,STARING_REEKSEN!$A:$J,7,0)/100</f>
        <v>0.1908</v>
      </c>
      <c r="AK142" s="24" t="n">
        <f aca="false">VLOOKUP($AE142,STARING_REEKSEN!$A:$J,8,0)</f>
        <v>0.139</v>
      </c>
      <c r="AL142" s="15" t="n">
        <f aca="false">1-(1/AI142)</f>
        <v>0.335548172757475</v>
      </c>
      <c r="AM142" s="0" t="n">
        <f aca="false">(I142)/100</f>
        <v>0</v>
      </c>
      <c r="AN142" s="25" t="n">
        <f aca="false">1+POWER(AH142*AM142,AI142)</f>
        <v>1</v>
      </c>
      <c r="AO142" s="25" t="n">
        <f aca="false">POWER(AH142*AM142,AI142-1)</f>
        <v>0</v>
      </c>
      <c r="AP142" s="25" t="n">
        <f aca="false">POWER(POWER(AN142,AL142)-AO142,2)</f>
        <v>1</v>
      </c>
      <c r="AQ142" s="25" t="n">
        <f aca="false">POWER(AN142,AL142*(AK142+2))</f>
        <v>1</v>
      </c>
      <c r="AR142" s="26" t="n">
        <f aca="false">AJ142</f>
        <v>0.1908</v>
      </c>
      <c r="AS142" s="15" t="n">
        <f aca="false">(J142-I142)/100</f>
        <v>0.2</v>
      </c>
      <c r="AT142" s="15" t="n">
        <f aca="false">AR142*AS142</f>
        <v>0.03816</v>
      </c>
      <c r="AU142" s="15" t="n">
        <f aca="false">AF142+(AG142-AF142)/POWER(AN142,AL142)</f>
        <v>0.443</v>
      </c>
      <c r="AV142" s="15" t="n">
        <f aca="false">AU142*AS142</f>
        <v>0.0886</v>
      </c>
      <c r="AW142" s="15" t="n">
        <f aca="false">K142*AS142</f>
        <v>1.1</v>
      </c>
      <c r="AX142" s="42" t="n">
        <f aca="false">ROUND(SUMIF(B:B,B142,AT:AT)/SUMIF(B:B,B142,AS:AS),4)</f>
        <v>0.1102</v>
      </c>
      <c r="AY142" s="42" t="n">
        <f aca="false">IF(SUMIF(B:B,B142,AS:AS)&lt;=0,0,AX142)</f>
        <v>0.1102</v>
      </c>
      <c r="AZ142" s="15" t="n">
        <f aca="false">ROUND(SUMIF(B:B,B142,AV:AV)/SUMIF(B:B,B142,AS:AS),2)</f>
        <v>0.34</v>
      </c>
      <c r="BA142" s="0" t="n">
        <f aca="false">ROUND(SUMIF(B:B,B142,AW:AW)/SUMIF(B:B,B142,AS:AS),0)/100</f>
        <v>0.01</v>
      </c>
      <c r="BB142" s="0" t="n">
        <f aca="false">IF(B142&lt;207,IF(NOT(B142=B141),IF(N142&gt;25,(J142-I142)/100,0),IF(BB141&gt;0,IF(N142&gt;25,(J142-I142)/100,0),0)),0)</f>
        <v>0</v>
      </c>
      <c r="BC142" s="0" t="n">
        <f aca="false">SUMIF(B:B,B142,BB:BB)</f>
        <v>0</v>
      </c>
    </row>
    <row r="143" customFormat="false" ht="12.8" hidden="false" customHeight="false" outlineLevel="0" collapsed="false">
      <c r="A143" s="14" t="n">
        <v>3020</v>
      </c>
      <c r="B143" s="15" t="n">
        <v>314</v>
      </c>
      <c r="C143" s="15" t="n">
        <v>37</v>
      </c>
      <c r="D143" s="16" t="n">
        <v>10061</v>
      </c>
      <c r="E143" s="16" t="s">
        <v>777</v>
      </c>
      <c r="F143" s="16" t="s">
        <v>700</v>
      </c>
      <c r="G143" s="16" t="n">
        <v>2</v>
      </c>
      <c r="H143" s="16" t="s">
        <v>771</v>
      </c>
      <c r="I143" s="16" t="n">
        <v>20</v>
      </c>
      <c r="J143" s="16" t="n">
        <v>30</v>
      </c>
      <c r="K143" s="44" t="n">
        <v>2.4</v>
      </c>
      <c r="L143" s="18" t="n">
        <v>1</v>
      </c>
      <c r="M143" s="18" t="n">
        <v>5</v>
      </c>
      <c r="N143" s="19" t="n">
        <v>7</v>
      </c>
      <c r="O143" s="16" t="n">
        <v>4</v>
      </c>
      <c r="P143" s="16" t="n">
        <v>10</v>
      </c>
      <c r="Q143" s="20" t="n">
        <v>18</v>
      </c>
      <c r="R143" s="21" t="n">
        <v>25</v>
      </c>
      <c r="S143" s="16" t="n">
        <v>15</v>
      </c>
      <c r="T143" s="16" t="n">
        <v>35</v>
      </c>
      <c r="U143" s="16" t="n">
        <v>140</v>
      </c>
      <c r="V143" s="16" t="n">
        <v>130</v>
      </c>
      <c r="W143" s="16" t="n">
        <v>180</v>
      </c>
      <c r="X143" s="22" t="n">
        <v>5</v>
      </c>
      <c r="Y143" s="18" t="n">
        <v>4.6</v>
      </c>
      <c r="Z143" s="18" t="n">
        <v>5.5</v>
      </c>
      <c r="AA143" s="23" t="n">
        <v>0</v>
      </c>
      <c r="AB143" s="15" t="n">
        <v>1.51535989015656</v>
      </c>
      <c r="AC143" s="16" t="n">
        <v>410</v>
      </c>
      <c r="AD143" s="16" t="n">
        <v>0</v>
      </c>
      <c r="AE143" s="16" t="s">
        <v>732</v>
      </c>
      <c r="AF143" s="15" t="n">
        <f aca="false">VLOOKUP($AE143,STARING_REEKSEN!$A:$J,3,0)</f>
        <v>0.01</v>
      </c>
      <c r="AG143" s="15" t="n">
        <f aca="false">VLOOKUP($AE143,STARING_REEKSEN!$A:$J,4,0)</f>
        <v>0.34</v>
      </c>
      <c r="AH143" s="15" t="n">
        <f aca="false">VLOOKUP($AE143,STARING_REEKSEN!$A:$J,5,0)*100</f>
        <v>1.72</v>
      </c>
      <c r="AI143" s="15" t="n">
        <f aca="false">VLOOKUP($AE143,STARING_REEKSEN!$A:$J,6,0)</f>
        <v>1.703</v>
      </c>
      <c r="AJ143" s="15" t="n">
        <f aca="false">VLOOKUP($AE143,STARING_REEKSEN!$A:$J,7,0)/100</f>
        <v>0.1237</v>
      </c>
      <c r="AK143" s="24" t="n">
        <f aca="false">VLOOKUP($AE143,STARING_REEKSEN!$A:$J,8,0)</f>
        <v>0</v>
      </c>
      <c r="AL143" s="15" t="n">
        <f aca="false">1-(1/AI143)</f>
        <v>0.412800939518497</v>
      </c>
      <c r="AM143" s="0" t="n">
        <f aca="false">(I143)/100</f>
        <v>0.2</v>
      </c>
      <c r="AN143" s="25" t="n">
        <f aca="false">1+POWER(AH143*AM143,AI143)</f>
        <v>1.16246470552054</v>
      </c>
      <c r="AO143" s="25" t="n">
        <f aca="false">POWER(AH143*AM143,AI143-1)</f>
        <v>0.472281120699235</v>
      </c>
      <c r="AP143" s="25" t="n">
        <f aca="false">POWER(POWER(AN143,AL143)-AO143,2)</f>
        <v>0.350268117189088</v>
      </c>
      <c r="AQ143" s="25" t="n">
        <f aca="false">POWER(AN143,AL143*(AK143+2))</f>
        <v>1.13234212937023</v>
      </c>
      <c r="AR143" s="26" t="n">
        <f aca="false">AJ143</f>
        <v>0.1237</v>
      </c>
      <c r="AS143" s="15" t="n">
        <f aca="false">(J143-I143)/100</f>
        <v>0.1</v>
      </c>
      <c r="AT143" s="15" t="n">
        <f aca="false">AR143*AS143</f>
        <v>0.01237</v>
      </c>
      <c r="AU143" s="15" t="n">
        <f aca="false">AF143+(AG143-AF143)/POWER(AN143,AL143)</f>
        <v>0.320116666487823</v>
      </c>
      <c r="AV143" s="15" t="n">
        <f aca="false">AU143*AS143</f>
        <v>0.0320116666487823</v>
      </c>
      <c r="AW143" s="15" t="n">
        <f aca="false">K143*AS143</f>
        <v>0.24</v>
      </c>
      <c r="AX143" s="42" t="n">
        <f aca="false">ROUND(SUMIF(B:B,B143,AT:AT)/SUMIF(B:B,B143,AS:AS),4)</f>
        <v>0.1102</v>
      </c>
      <c r="AY143" s="42" t="n">
        <f aca="false">IF(SUMIF(B:B,B143,AS:AS)&lt;=0,0,AX143)</f>
        <v>0.1102</v>
      </c>
      <c r="AZ143" s="15" t="n">
        <f aca="false">ROUND(SUMIF(B:B,B143,AV:AV)/SUMIF(B:B,B143,AS:AS),2)</f>
        <v>0.34</v>
      </c>
      <c r="BA143" s="0" t="n">
        <f aca="false">ROUND(SUMIF(B:B,B143,AW:AW)/SUMIF(B:B,B143,AS:AS),0)/100</f>
        <v>0.01</v>
      </c>
      <c r="BB143" s="0" t="n">
        <f aca="false">IF(B143&lt;207,IF(NOT(B143=B142),IF(N143&gt;25,(J143-I143)/100,0),IF(BB142&gt;0,IF(N143&gt;25,(J143-I143)/100,0),0)),0)</f>
        <v>0</v>
      </c>
      <c r="BC143" s="0" t="n">
        <f aca="false">SUMIF(B:B,B143,BB:BB)</f>
        <v>0</v>
      </c>
    </row>
    <row r="144" customFormat="false" ht="12.8" hidden="false" customHeight="false" outlineLevel="0" collapsed="false">
      <c r="A144" s="14" t="n">
        <v>3020</v>
      </c>
      <c r="B144" s="15" t="n">
        <v>314</v>
      </c>
      <c r="C144" s="15" t="n">
        <v>37</v>
      </c>
      <c r="D144" s="16" t="n">
        <v>10061</v>
      </c>
      <c r="E144" s="16" t="s">
        <v>777</v>
      </c>
      <c r="F144" s="16" t="s">
        <v>700</v>
      </c>
      <c r="G144" s="16" t="n">
        <v>3</v>
      </c>
      <c r="H144" s="16" t="s">
        <v>760</v>
      </c>
      <c r="I144" s="16" t="n">
        <v>30</v>
      </c>
      <c r="J144" s="16" t="n">
        <v>50</v>
      </c>
      <c r="K144" s="44" t="n">
        <v>0.4</v>
      </c>
      <c r="L144" s="18" t="n">
        <v>0.1</v>
      </c>
      <c r="M144" s="18" t="n">
        <v>2</v>
      </c>
      <c r="N144" s="19" t="n">
        <v>7</v>
      </c>
      <c r="O144" s="16" t="n">
        <v>4</v>
      </c>
      <c r="P144" s="16" t="n">
        <v>10</v>
      </c>
      <c r="Q144" s="20" t="n">
        <v>18</v>
      </c>
      <c r="R144" s="21" t="n">
        <v>25</v>
      </c>
      <c r="S144" s="16" t="n">
        <v>15</v>
      </c>
      <c r="T144" s="16" t="n">
        <v>35</v>
      </c>
      <c r="U144" s="16" t="n">
        <v>140</v>
      </c>
      <c r="V144" s="16" t="n">
        <v>130</v>
      </c>
      <c r="W144" s="16" t="n">
        <v>180</v>
      </c>
      <c r="X144" s="22" t="n">
        <v>5</v>
      </c>
      <c r="Y144" s="18" t="n">
        <v>4.6</v>
      </c>
      <c r="Z144" s="18" t="n">
        <v>5.5</v>
      </c>
      <c r="AA144" s="23" t="n">
        <v>0</v>
      </c>
      <c r="AB144" s="15" t="n">
        <v>1.60485502197377</v>
      </c>
      <c r="AC144" s="16" t="n">
        <v>410</v>
      </c>
      <c r="AD144" s="16" t="n">
        <v>0</v>
      </c>
      <c r="AE144" s="16" t="s">
        <v>732</v>
      </c>
      <c r="AF144" s="15" t="n">
        <f aca="false">VLOOKUP($AE144,STARING_REEKSEN!$A:$J,3,0)</f>
        <v>0.01</v>
      </c>
      <c r="AG144" s="15" t="n">
        <f aca="false">VLOOKUP($AE144,STARING_REEKSEN!$A:$J,4,0)</f>
        <v>0.34</v>
      </c>
      <c r="AH144" s="15" t="n">
        <f aca="false">VLOOKUP($AE144,STARING_REEKSEN!$A:$J,5,0)*100</f>
        <v>1.72</v>
      </c>
      <c r="AI144" s="15" t="n">
        <f aca="false">VLOOKUP($AE144,STARING_REEKSEN!$A:$J,6,0)</f>
        <v>1.703</v>
      </c>
      <c r="AJ144" s="15" t="n">
        <f aca="false">VLOOKUP($AE144,STARING_REEKSEN!$A:$J,7,0)/100</f>
        <v>0.1237</v>
      </c>
      <c r="AK144" s="24" t="n">
        <f aca="false">VLOOKUP($AE144,STARING_REEKSEN!$A:$J,8,0)</f>
        <v>0</v>
      </c>
      <c r="AL144" s="15" t="n">
        <f aca="false">1-(1/AI144)</f>
        <v>0.412800939518497</v>
      </c>
      <c r="AM144" s="0" t="n">
        <f aca="false">(I144)/100</f>
        <v>0.3</v>
      </c>
      <c r="AN144" s="25" t="n">
        <f aca="false">1+POWER(AH144*AM144,AI144)</f>
        <v>1.32407269583642</v>
      </c>
      <c r="AO144" s="25" t="n">
        <f aca="false">POWER(AH144*AM144,AI144-1)</f>
        <v>0.628047860148094</v>
      </c>
      <c r="AP144" s="25" t="n">
        <f aca="false">POWER(POWER(AN144,AL144)-AO144,2)</f>
        <v>0.244838303624227</v>
      </c>
      <c r="AQ144" s="25" t="n">
        <f aca="false">POWER(AN144,AL144*(AK144+2))</f>
        <v>1.26081287737666</v>
      </c>
      <c r="AR144" s="26" t="n">
        <f aca="false">AJ144</f>
        <v>0.1237</v>
      </c>
      <c r="AS144" s="15" t="n">
        <f aca="false">(J144-I144)/100</f>
        <v>0.2</v>
      </c>
      <c r="AT144" s="15" t="n">
        <f aca="false">AR144*AS144</f>
        <v>0.02474</v>
      </c>
      <c r="AU144" s="15" t="n">
        <f aca="false">AF144+(AG144-AF144)/POWER(AN144,AL144)</f>
        <v>0.303892580345197</v>
      </c>
      <c r="AV144" s="15" t="n">
        <f aca="false">AU144*AS144</f>
        <v>0.0607785160690394</v>
      </c>
      <c r="AW144" s="15" t="n">
        <f aca="false">K144*AS144</f>
        <v>0.08</v>
      </c>
      <c r="AX144" s="42" t="n">
        <f aca="false">ROUND(SUMIF(B:B,B144,AT:AT)/SUMIF(B:B,B144,AS:AS),4)</f>
        <v>0.1102</v>
      </c>
      <c r="AY144" s="42" t="n">
        <f aca="false">IF(SUMIF(B:B,B144,AS:AS)&lt;=0,0,AX144)</f>
        <v>0.1102</v>
      </c>
      <c r="AZ144" s="15" t="n">
        <f aca="false">ROUND(SUMIF(B:B,B144,AV:AV)/SUMIF(B:B,B144,AS:AS),2)</f>
        <v>0.34</v>
      </c>
      <c r="BA144" s="0" t="n">
        <f aca="false">ROUND(SUMIF(B:B,B144,AW:AW)/SUMIF(B:B,B144,AS:AS),0)/100</f>
        <v>0.01</v>
      </c>
      <c r="BB144" s="0" t="n">
        <f aca="false">IF(B144&lt;207,IF(NOT(B144=B143),IF(N144&gt;25,(J144-I144)/100,0),IF(BB143&gt;0,IF(N144&gt;25,(J144-I144)/100,0),0)),0)</f>
        <v>0</v>
      </c>
      <c r="BC144" s="0" t="n">
        <f aca="false">SUMIF(B:B,B144,BB:BB)</f>
        <v>0</v>
      </c>
    </row>
    <row r="145" customFormat="false" ht="12.8" hidden="false" customHeight="false" outlineLevel="0" collapsed="false">
      <c r="A145" s="14" t="n">
        <v>3020</v>
      </c>
      <c r="B145" s="15" t="n">
        <v>314</v>
      </c>
      <c r="C145" s="15" t="n">
        <v>37</v>
      </c>
      <c r="D145" s="16" t="n">
        <v>10061</v>
      </c>
      <c r="E145" s="16" t="s">
        <v>777</v>
      </c>
      <c r="F145" s="16" t="s">
        <v>700</v>
      </c>
      <c r="G145" s="16" t="n">
        <v>4</v>
      </c>
      <c r="H145" s="16" t="s">
        <v>761</v>
      </c>
      <c r="I145" s="16" t="n">
        <v>50</v>
      </c>
      <c r="J145" s="16" t="n">
        <v>90</v>
      </c>
      <c r="K145" s="44" t="n">
        <v>0.3</v>
      </c>
      <c r="L145" s="18" t="n">
        <v>0.1</v>
      </c>
      <c r="M145" s="18" t="n">
        <v>2</v>
      </c>
      <c r="N145" s="19" t="n">
        <v>5</v>
      </c>
      <c r="O145" s="16" t="n">
        <v>4</v>
      </c>
      <c r="P145" s="16" t="n">
        <v>8</v>
      </c>
      <c r="Q145" s="20" t="n">
        <v>17</v>
      </c>
      <c r="R145" s="21" t="n">
        <v>22</v>
      </c>
      <c r="S145" s="16" t="n">
        <v>10</v>
      </c>
      <c r="T145" s="16" t="n">
        <v>35</v>
      </c>
      <c r="U145" s="16" t="n">
        <v>140</v>
      </c>
      <c r="V145" s="16" t="n">
        <v>130</v>
      </c>
      <c r="W145" s="16" t="n">
        <v>180</v>
      </c>
      <c r="X145" s="22" t="n">
        <v>5</v>
      </c>
      <c r="Y145" s="18" t="n">
        <v>4.6</v>
      </c>
      <c r="Z145" s="18" t="n">
        <v>5.5</v>
      </c>
      <c r="AA145" s="23" t="n">
        <v>0</v>
      </c>
      <c r="AB145" s="15" t="n">
        <v>1.62277839684466</v>
      </c>
      <c r="AC145" s="16" t="n">
        <v>410</v>
      </c>
      <c r="AD145" s="16" t="n">
        <v>0</v>
      </c>
      <c r="AE145" s="16" t="s">
        <v>732</v>
      </c>
      <c r="AF145" s="15" t="n">
        <f aca="false">VLOOKUP($AE145,STARING_REEKSEN!$A:$J,3,0)</f>
        <v>0.01</v>
      </c>
      <c r="AG145" s="15" t="n">
        <f aca="false">VLOOKUP($AE145,STARING_REEKSEN!$A:$J,4,0)</f>
        <v>0.34</v>
      </c>
      <c r="AH145" s="15" t="n">
        <f aca="false">VLOOKUP($AE145,STARING_REEKSEN!$A:$J,5,0)*100</f>
        <v>1.72</v>
      </c>
      <c r="AI145" s="15" t="n">
        <f aca="false">VLOOKUP($AE145,STARING_REEKSEN!$A:$J,6,0)</f>
        <v>1.703</v>
      </c>
      <c r="AJ145" s="15" t="n">
        <f aca="false">VLOOKUP($AE145,STARING_REEKSEN!$A:$J,7,0)/100</f>
        <v>0.1237</v>
      </c>
      <c r="AK145" s="24" t="n">
        <f aca="false">VLOOKUP($AE145,STARING_REEKSEN!$A:$J,8,0)</f>
        <v>0</v>
      </c>
      <c r="AL145" s="15" t="n">
        <f aca="false">1-(1/AI145)</f>
        <v>0.412800939518497</v>
      </c>
      <c r="AM145" s="0" t="n">
        <f aca="false">(I145)/100</f>
        <v>0.5</v>
      </c>
      <c r="AN145" s="25" t="n">
        <f aca="false">1+POWER(AH145*AM145,AI145)</f>
        <v>1.77348315934874</v>
      </c>
      <c r="AO145" s="25" t="n">
        <f aca="false">POWER(AH145*AM145,AI145-1)</f>
        <v>0.89939902249854</v>
      </c>
      <c r="AP145" s="25" t="n">
        <f aca="false">POWER(POWER(AN145,AL145)-AO145,2)</f>
        <v>0.135000611018044</v>
      </c>
      <c r="AQ145" s="25" t="n">
        <f aca="false">POWER(AN145,AL145*(AK145+2))</f>
        <v>1.60484131245452</v>
      </c>
      <c r="AR145" s="26" t="n">
        <f aca="false">AJ145</f>
        <v>0.1237</v>
      </c>
      <c r="AS145" s="15" t="n">
        <f aca="false">(J145-I145)/100</f>
        <v>0.4</v>
      </c>
      <c r="AT145" s="15" t="n">
        <f aca="false">AR145*AS145</f>
        <v>0.04948</v>
      </c>
      <c r="AU145" s="15" t="n">
        <f aca="false">AF145+(AG145-AF145)/POWER(AN145,AL145)</f>
        <v>0.270494100469265</v>
      </c>
      <c r="AV145" s="15" t="n">
        <f aca="false">AU145*AS145</f>
        <v>0.108197640187706</v>
      </c>
      <c r="AW145" s="15" t="n">
        <f aca="false">K145*AS145</f>
        <v>0.12</v>
      </c>
      <c r="AX145" s="42" t="n">
        <f aca="false">ROUND(SUMIF(B:B,B145,AT:AT)/SUMIF(B:B,B145,AS:AS),4)</f>
        <v>0.1102</v>
      </c>
      <c r="AY145" s="42" t="n">
        <f aca="false">IF(SUMIF(B:B,B145,AS:AS)&lt;=0,0,AX145)</f>
        <v>0.1102</v>
      </c>
      <c r="AZ145" s="15" t="n">
        <f aca="false">ROUND(SUMIF(B:B,B145,AV:AV)/SUMIF(B:B,B145,AS:AS),2)</f>
        <v>0.34</v>
      </c>
      <c r="BA145" s="0" t="n">
        <f aca="false">ROUND(SUMIF(B:B,B145,AW:AW)/SUMIF(B:B,B145,AS:AS),0)/100</f>
        <v>0.01</v>
      </c>
      <c r="BB145" s="0" t="n">
        <f aca="false">IF(B145&lt;207,IF(NOT(B145=B144),IF(N145&gt;25,(J145-I145)/100,0),IF(BB144&gt;0,IF(N145&gt;25,(J145-I145)/100,0),0)),0)</f>
        <v>0</v>
      </c>
      <c r="BC145" s="0" t="n">
        <f aca="false">SUMIF(B:B,B145,BB:BB)</f>
        <v>0</v>
      </c>
    </row>
    <row r="146" customFormat="false" ht="12.8" hidden="false" customHeight="false" outlineLevel="0" collapsed="false">
      <c r="A146" s="14" t="n">
        <v>3020</v>
      </c>
      <c r="B146" s="15" t="n">
        <v>314</v>
      </c>
      <c r="C146" s="15" t="n">
        <v>37</v>
      </c>
      <c r="D146" s="16" t="n">
        <v>10061</v>
      </c>
      <c r="E146" s="16" t="s">
        <v>777</v>
      </c>
      <c r="F146" s="16" t="s">
        <v>700</v>
      </c>
      <c r="G146" s="16" t="n">
        <v>5</v>
      </c>
      <c r="H146" s="16" t="s">
        <v>734</v>
      </c>
      <c r="I146" s="16" t="n">
        <v>90</v>
      </c>
      <c r="J146" s="16" t="n">
        <v>120</v>
      </c>
      <c r="K146" s="44" t="n">
        <v>0.3</v>
      </c>
      <c r="L146" s="18" t="n">
        <v>0.1</v>
      </c>
      <c r="M146" s="18" t="n">
        <v>2</v>
      </c>
      <c r="N146" s="19" t="n">
        <v>12</v>
      </c>
      <c r="O146" s="16" t="n">
        <v>6</v>
      </c>
      <c r="P146" s="16" t="n">
        <v>18</v>
      </c>
      <c r="Q146" s="20" t="n">
        <v>58</v>
      </c>
      <c r="R146" s="21" t="n">
        <v>70</v>
      </c>
      <c r="S146" s="16" t="n">
        <v>45</v>
      </c>
      <c r="T146" s="16" t="n">
        <v>85</v>
      </c>
      <c r="U146" s="16" t="n">
        <v>120</v>
      </c>
      <c r="V146" s="16" t="n">
        <v>100</v>
      </c>
      <c r="W146" s="16" t="n">
        <v>150</v>
      </c>
      <c r="X146" s="22" t="n">
        <v>5.3</v>
      </c>
      <c r="Y146" s="18" t="n">
        <v>4.6</v>
      </c>
      <c r="Z146" s="18" t="n">
        <v>6</v>
      </c>
      <c r="AA146" s="23" t="n">
        <v>0</v>
      </c>
      <c r="AB146" s="15" t="n">
        <v>1.5887048313837</v>
      </c>
      <c r="AC146" s="16" t="n">
        <v>430</v>
      </c>
      <c r="AD146" s="16" t="n">
        <v>0</v>
      </c>
      <c r="AE146" s="16" t="s">
        <v>716</v>
      </c>
      <c r="AF146" s="15" t="n">
        <f aca="false">VLOOKUP($AE146,STARING_REEKSEN!$A:$J,3,0)</f>
        <v>0.01</v>
      </c>
      <c r="AG146" s="15" t="n">
        <f aca="false">VLOOKUP($AE146,STARING_REEKSEN!$A:$J,4,0)</f>
        <v>0.394</v>
      </c>
      <c r="AH146" s="15" t="n">
        <f aca="false">VLOOKUP($AE146,STARING_REEKSEN!$A:$J,5,0)*100</f>
        <v>0.33</v>
      </c>
      <c r="AI146" s="15" t="n">
        <f aca="false">VLOOKUP($AE146,STARING_REEKSEN!$A:$J,6,0)</f>
        <v>1.617</v>
      </c>
      <c r="AJ146" s="15" t="n">
        <f aca="false">VLOOKUP($AE146,STARING_REEKSEN!$A:$J,7,0)/100</f>
        <v>0.025</v>
      </c>
      <c r="AK146" s="24" t="n">
        <f aca="false">VLOOKUP($AE146,STARING_REEKSEN!$A:$J,8,0)</f>
        <v>0.514</v>
      </c>
      <c r="AL146" s="15" t="n">
        <f aca="false">1-(1/AI146)</f>
        <v>0.381570810142239</v>
      </c>
      <c r="AM146" s="0" t="n">
        <f aca="false">(I146)/100</f>
        <v>0.9</v>
      </c>
      <c r="AN146" s="25" t="n">
        <f aca="false">1+POWER(AH146*AM146,AI146)</f>
        <v>1.14042588789513</v>
      </c>
      <c r="AO146" s="25" t="n">
        <f aca="false">POWER(AH146*AM146,AI146-1)</f>
        <v>0.472814437357325</v>
      </c>
      <c r="AP146" s="25" t="n">
        <f aca="false">POWER(POWER(AN146,AL146)-AO146,2)</f>
        <v>0.33478129645976</v>
      </c>
      <c r="AQ146" s="25" t="n">
        <f aca="false">POWER(AN146,AL146*(AK146+2))</f>
        <v>1.13433849231155</v>
      </c>
      <c r="AR146" s="26" t="n">
        <f aca="false">AJ146</f>
        <v>0.025</v>
      </c>
      <c r="AS146" s="15" t="n">
        <f aca="false">(J146-I146)/100</f>
        <v>0.3</v>
      </c>
      <c r="AT146" s="15" t="n">
        <f aca="false">AR146*AS146</f>
        <v>0.0075</v>
      </c>
      <c r="AU146" s="15" t="n">
        <f aca="false">AF146+(AG146-AF146)/POWER(AN146,AL146)</f>
        <v>0.375221299371916</v>
      </c>
      <c r="AV146" s="15" t="n">
        <f aca="false">AU146*AS146</f>
        <v>0.112566389811575</v>
      </c>
      <c r="AW146" s="15" t="n">
        <f aca="false">K146*AS146</f>
        <v>0.09</v>
      </c>
      <c r="AX146" s="42" t="n">
        <f aca="false">ROUND(SUMIF(B:B,B146,AT:AT)/SUMIF(B:B,B146,AS:AS),4)</f>
        <v>0.1102</v>
      </c>
      <c r="AY146" s="42" t="n">
        <f aca="false">IF(SUMIF(B:B,B146,AS:AS)&lt;=0,0,AX146)</f>
        <v>0.1102</v>
      </c>
      <c r="AZ146" s="15" t="n">
        <f aca="false">ROUND(SUMIF(B:B,B146,AV:AV)/SUMIF(B:B,B146,AS:AS),2)</f>
        <v>0.34</v>
      </c>
      <c r="BA146" s="0" t="n">
        <f aca="false">ROUND(SUMIF(B:B,B146,AW:AW)/SUMIF(B:B,B146,AS:AS),0)/100</f>
        <v>0.01</v>
      </c>
      <c r="BB146" s="0" t="n">
        <f aca="false">IF(B146&lt;207,IF(NOT(B146=B145),IF(N146&gt;25,(J146-I146)/100,0),IF(BB145&gt;0,IF(N146&gt;25,(J146-I146)/100,0),0)),0)</f>
        <v>0</v>
      </c>
      <c r="BC146" s="0" t="n">
        <f aca="false">SUMIF(B:B,B146,BB:BB)</f>
        <v>0</v>
      </c>
    </row>
    <row r="147" customFormat="false" ht="12.8" hidden="false" customHeight="false" outlineLevel="0" collapsed="false">
      <c r="A147" s="43" t="n">
        <v>3021</v>
      </c>
      <c r="B147" s="15" t="n">
        <v>315</v>
      </c>
      <c r="C147" s="15" t="n">
        <v>63</v>
      </c>
      <c r="D147" s="16" t="n">
        <v>4070</v>
      </c>
      <c r="E147" s="16" t="s">
        <v>778</v>
      </c>
      <c r="F147" s="16" t="s">
        <v>700</v>
      </c>
      <c r="G147" s="16" t="n">
        <v>1</v>
      </c>
      <c r="H147" s="16" t="s">
        <v>757</v>
      </c>
      <c r="I147" s="16" t="n">
        <v>0</v>
      </c>
      <c r="J147" s="16" t="n">
        <v>20</v>
      </c>
      <c r="K147" s="44" t="n">
        <v>5.9</v>
      </c>
      <c r="L147" s="18" t="n">
        <v>3</v>
      </c>
      <c r="M147" s="18" t="n">
        <v>12</v>
      </c>
      <c r="N147" s="19" t="n">
        <v>5</v>
      </c>
      <c r="O147" s="16" t="n">
        <v>3</v>
      </c>
      <c r="P147" s="16" t="n">
        <v>8</v>
      </c>
      <c r="Q147" s="20" t="n">
        <v>19</v>
      </c>
      <c r="R147" s="21" t="n">
        <v>24</v>
      </c>
      <c r="S147" s="16" t="n">
        <v>12</v>
      </c>
      <c r="T147" s="16" t="n">
        <v>35</v>
      </c>
      <c r="U147" s="16" t="n">
        <v>150</v>
      </c>
      <c r="V147" s="16" t="n">
        <v>130</v>
      </c>
      <c r="W147" s="16" t="n">
        <v>180</v>
      </c>
      <c r="X147" s="22" t="n">
        <v>5</v>
      </c>
      <c r="Y147" s="18" t="n">
        <v>4.5</v>
      </c>
      <c r="Z147" s="18" t="n">
        <v>5.5</v>
      </c>
      <c r="AA147" s="23" t="n">
        <v>0</v>
      </c>
      <c r="AB147" s="15" t="n">
        <v>1.33037612946469</v>
      </c>
      <c r="AC147" s="16" t="n">
        <v>410</v>
      </c>
      <c r="AD147" s="16" t="n">
        <v>1</v>
      </c>
      <c r="AE147" s="16" t="s">
        <v>776</v>
      </c>
      <c r="AF147" s="15" t="n">
        <f aca="false">VLOOKUP($AE147,STARING_REEKSEN!$A:$J,3,0)</f>
        <v>0.02</v>
      </c>
      <c r="AG147" s="15" t="n">
        <f aca="false">VLOOKUP($AE147,STARING_REEKSEN!$A:$J,4,0)</f>
        <v>0.443</v>
      </c>
      <c r="AH147" s="15" t="n">
        <f aca="false">VLOOKUP($AE147,STARING_REEKSEN!$A:$J,5,0)*100</f>
        <v>1.5</v>
      </c>
      <c r="AI147" s="15" t="n">
        <f aca="false">VLOOKUP($AE147,STARING_REEKSEN!$A:$J,6,0)</f>
        <v>1.505</v>
      </c>
      <c r="AJ147" s="15" t="n">
        <f aca="false">VLOOKUP($AE147,STARING_REEKSEN!$A:$J,7,0)/100</f>
        <v>0.1908</v>
      </c>
      <c r="AK147" s="24" t="n">
        <f aca="false">VLOOKUP($AE147,STARING_REEKSEN!$A:$J,8,0)</f>
        <v>0.139</v>
      </c>
      <c r="AL147" s="15" t="n">
        <f aca="false">1-(1/AI147)</f>
        <v>0.335548172757475</v>
      </c>
      <c r="AM147" s="0" t="n">
        <f aca="false">(I147)/100</f>
        <v>0</v>
      </c>
      <c r="AN147" s="25" t="n">
        <f aca="false">1+POWER(AH147*AM147,AI147)</f>
        <v>1</v>
      </c>
      <c r="AO147" s="25" t="n">
        <f aca="false">POWER(AH147*AM147,AI147-1)</f>
        <v>0</v>
      </c>
      <c r="AP147" s="25" t="n">
        <f aca="false">POWER(POWER(AN147,AL147)-AO147,2)</f>
        <v>1</v>
      </c>
      <c r="AQ147" s="25" t="n">
        <f aca="false">POWER(AN147,AL147*(AK147+2))</f>
        <v>1</v>
      </c>
      <c r="AR147" s="26" t="n">
        <f aca="false">AJ147</f>
        <v>0.1908</v>
      </c>
      <c r="AS147" s="15" t="n">
        <f aca="false">(J147-I147)/100</f>
        <v>0.2</v>
      </c>
      <c r="AT147" s="15" t="n">
        <f aca="false">AR147*AS147</f>
        <v>0.03816</v>
      </c>
      <c r="AU147" s="15" t="n">
        <f aca="false">AF147+(AG147-AF147)/POWER(AN147,AL147)</f>
        <v>0.443</v>
      </c>
      <c r="AV147" s="15" t="n">
        <f aca="false">AU147*AS147</f>
        <v>0.0886</v>
      </c>
      <c r="AW147" s="15" t="n">
        <f aca="false">K147*AS147</f>
        <v>1.18</v>
      </c>
      <c r="AX147" s="42" t="n">
        <f aca="false">ROUND(SUMIF(B:B,B147,AT:AT)/SUMIF(B:B,B147,AS:AS),4)</f>
        <v>0.2207</v>
      </c>
      <c r="AY147" s="42" t="n">
        <f aca="false">IF(SUMIF(B:B,B147,AS:AS)&lt;=0,0,AX147)</f>
        <v>0.2207</v>
      </c>
      <c r="AZ147" s="15" t="n">
        <f aca="false">ROUND(SUMIF(B:B,B147,AV:AV)/SUMIF(B:B,B147,AS:AS),2)</f>
        <v>0.33</v>
      </c>
      <c r="BA147" s="0" t="n">
        <f aca="false">ROUND(SUMIF(B:B,B147,AW:AW)/SUMIF(B:B,B147,AS:AS),0)/100</f>
        <v>0.02</v>
      </c>
      <c r="BB147" s="0" t="n">
        <f aca="false">IF(B147&lt;207,IF(NOT(B147=B146),IF(N147&gt;25,(J147-I147)/100,0),IF(BB146&gt;0,IF(N147&gt;25,(J147-I147)/100,0),0)),0)</f>
        <v>0</v>
      </c>
      <c r="BC147" s="0" t="n">
        <f aca="false">SUMIF(B:B,B147,BB:BB)</f>
        <v>0</v>
      </c>
    </row>
    <row r="148" customFormat="false" ht="12.8" hidden="false" customHeight="false" outlineLevel="0" collapsed="false">
      <c r="A148" s="43" t="n">
        <v>3021</v>
      </c>
      <c r="B148" s="15" t="n">
        <v>315</v>
      </c>
      <c r="C148" s="15" t="n">
        <v>63</v>
      </c>
      <c r="D148" s="16" t="n">
        <v>4070</v>
      </c>
      <c r="E148" s="16" t="s">
        <v>778</v>
      </c>
      <c r="F148" s="16" t="s">
        <v>700</v>
      </c>
      <c r="G148" s="16" t="n">
        <v>2</v>
      </c>
      <c r="H148" s="16" t="s">
        <v>753</v>
      </c>
      <c r="I148" s="16" t="n">
        <v>20</v>
      </c>
      <c r="J148" s="16" t="n">
        <v>40</v>
      </c>
      <c r="K148" s="44" t="n">
        <v>3.8</v>
      </c>
      <c r="L148" s="18" t="n">
        <v>0.8</v>
      </c>
      <c r="M148" s="18" t="n">
        <v>12</v>
      </c>
      <c r="N148" s="19" t="n">
        <v>5</v>
      </c>
      <c r="O148" s="16" t="n">
        <v>3</v>
      </c>
      <c r="P148" s="16" t="n">
        <v>8</v>
      </c>
      <c r="Q148" s="20" t="n">
        <v>19</v>
      </c>
      <c r="R148" s="21" t="n">
        <v>24</v>
      </c>
      <c r="S148" s="16" t="n">
        <v>12</v>
      </c>
      <c r="T148" s="16" t="n">
        <v>35</v>
      </c>
      <c r="U148" s="16" t="n">
        <v>150</v>
      </c>
      <c r="V148" s="16" t="n">
        <v>130</v>
      </c>
      <c r="W148" s="16" t="n">
        <v>180</v>
      </c>
      <c r="X148" s="22" t="n">
        <v>4.5</v>
      </c>
      <c r="Y148" s="18" t="n">
        <v>4.2</v>
      </c>
      <c r="Z148" s="18" t="n">
        <v>5</v>
      </c>
      <c r="AA148" s="23" t="n">
        <v>0</v>
      </c>
      <c r="AB148" s="15" t="n">
        <v>1.46837029500872</v>
      </c>
      <c r="AC148" s="16" t="n">
        <v>410</v>
      </c>
      <c r="AD148" s="16" t="n">
        <v>0</v>
      </c>
      <c r="AE148" s="16" t="s">
        <v>732</v>
      </c>
      <c r="AF148" s="15" t="n">
        <f aca="false">VLOOKUP($AE148,STARING_REEKSEN!$A:$J,3,0)</f>
        <v>0.01</v>
      </c>
      <c r="AG148" s="15" t="n">
        <f aca="false">VLOOKUP($AE148,STARING_REEKSEN!$A:$J,4,0)</f>
        <v>0.34</v>
      </c>
      <c r="AH148" s="15" t="n">
        <f aca="false">VLOOKUP($AE148,STARING_REEKSEN!$A:$J,5,0)*100</f>
        <v>1.72</v>
      </c>
      <c r="AI148" s="15" t="n">
        <f aca="false">VLOOKUP($AE148,STARING_REEKSEN!$A:$J,6,0)</f>
        <v>1.703</v>
      </c>
      <c r="AJ148" s="15" t="n">
        <f aca="false">VLOOKUP($AE148,STARING_REEKSEN!$A:$J,7,0)/100</f>
        <v>0.1237</v>
      </c>
      <c r="AK148" s="24" t="n">
        <f aca="false">VLOOKUP($AE148,STARING_REEKSEN!$A:$J,8,0)</f>
        <v>0</v>
      </c>
      <c r="AL148" s="15" t="n">
        <f aca="false">1-(1/AI148)</f>
        <v>0.412800939518497</v>
      </c>
      <c r="AM148" s="0" t="n">
        <f aca="false">(I148)/100</f>
        <v>0.2</v>
      </c>
      <c r="AN148" s="25" t="n">
        <f aca="false">1+POWER(AH148*AM148,AI148)</f>
        <v>1.16246470552054</v>
      </c>
      <c r="AO148" s="25" t="n">
        <f aca="false">POWER(AH148*AM148,AI148-1)</f>
        <v>0.472281120699235</v>
      </c>
      <c r="AP148" s="25" t="n">
        <f aca="false">POWER(POWER(AN148,AL148)-AO148,2)</f>
        <v>0.350268117189088</v>
      </c>
      <c r="AQ148" s="25" t="n">
        <f aca="false">POWER(AN148,AL148*(AK148+2))</f>
        <v>1.13234212937023</v>
      </c>
      <c r="AR148" s="26" t="n">
        <f aca="false">AJ148</f>
        <v>0.1237</v>
      </c>
      <c r="AS148" s="15" t="n">
        <f aca="false">(J148-I148)/100</f>
        <v>0.2</v>
      </c>
      <c r="AT148" s="15" t="n">
        <f aca="false">AR148*AS148</f>
        <v>0.02474</v>
      </c>
      <c r="AU148" s="15" t="n">
        <f aca="false">AF148+(AG148-AF148)/POWER(AN148,AL148)</f>
        <v>0.320116666487823</v>
      </c>
      <c r="AV148" s="15" t="n">
        <f aca="false">AU148*AS148</f>
        <v>0.0640233332975646</v>
      </c>
      <c r="AW148" s="15" t="n">
        <f aca="false">K148*AS148</f>
        <v>0.76</v>
      </c>
      <c r="AX148" s="42" t="n">
        <f aca="false">ROUND(SUMIF(B:B,B148,AT:AT)/SUMIF(B:B,B148,AS:AS),4)</f>
        <v>0.2207</v>
      </c>
      <c r="AY148" s="42" t="n">
        <f aca="false">IF(SUMIF(B:B,B148,AS:AS)&lt;=0,0,AX148)</f>
        <v>0.2207</v>
      </c>
      <c r="AZ148" s="15" t="n">
        <f aca="false">ROUND(SUMIF(B:B,B148,AV:AV)/SUMIF(B:B,B148,AS:AS),2)</f>
        <v>0.33</v>
      </c>
      <c r="BA148" s="0" t="n">
        <f aca="false">ROUND(SUMIF(B:B,B148,AW:AW)/SUMIF(B:B,B148,AS:AS),0)/100</f>
        <v>0.02</v>
      </c>
      <c r="BB148" s="0" t="n">
        <f aca="false">IF(B148&lt;207,IF(NOT(B148=B147),IF(N148&gt;25,(J148-I148)/100,0),IF(BB147&gt;0,IF(N148&gt;25,(J148-I148)/100,0),0)),0)</f>
        <v>0</v>
      </c>
      <c r="BC148" s="0" t="n">
        <f aca="false">SUMIF(B:B,B148,BB:BB)</f>
        <v>0</v>
      </c>
    </row>
    <row r="149" customFormat="false" ht="12.8" hidden="false" customHeight="false" outlineLevel="0" collapsed="false">
      <c r="A149" s="43" t="n">
        <v>3021</v>
      </c>
      <c r="B149" s="15" t="n">
        <v>315</v>
      </c>
      <c r="C149" s="15" t="n">
        <v>63</v>
      </c>
      <c r="D149" s="16" t="n">
        <v>4070</v>
      </c>
      <c r="E149" s="16" t="s">
        <v>778</v>
      </c>
      <c r="F149" s="16" t="s">
        <v>700</v>
      </c>
      <c r="G149" s="16" t="n">
        <v>3</v>
      </c>
      <c r="H149" s="16" t="s">
        <v>758</v>
      </c>
      <c r="I149" s="16" t="n">
        <v>40</v>
      </c>
      <c r="J149" s="16" t="n">
        <v>50</v>
      </c>
      <c r="K149" s="44" t="n">
        <v>0.8</v>
      </c>
      <c r="L149" s="18" t="n">
        <v>0.3</v>
      </c>
      <c r="M149" s="18" t="n">
        <v>2</v>
      </c>
      <c r="N149" s="19" t="n">
        <v>5</v>
      </c>
      <c r="O149" s="16" t="n">
        <v>3</v>
      </c>
      <c r="P149" s="16" t="n">
        <v>8</v>
      </c>
      <c r="Q149" s="20" t="n">
        <v>19</v>
      </c>
      <c r="R149" s="21" t="n">
        <v>24</v>
      </c>
      <c r="S149" s="16" t="n">
        <v>12</v>
      </c>
      <c r="T149" s="16" t="n">
        <v>35</v>
      </c>
      <c r="U149" s="16" t="n">
        <v>150</v>
      </c>
      <c r="V149" s="16" t="n">
        <v>130</v>
      </c>
      <c r="W149" s="16" t="n">
        <v>180</v>
      </c>
      <c r="X149" s="22" t="n">
        <v>4.3</v>
      </c>
      <c r="Y149" s="18" t="n">
        <v>4</v>
      </c>
      <c r="Z149" s="18" t="n">
        <v>5</v>
      </c>
      <c r="AA149" s="23" t="n">
        <v>0</v>
      </c>
      <c r="AB149" s="15" t="n">
        <v>1.59788535929065</v>
      </c>
      <c r="AC149" s="16" t="n">
        <v>410</v>
      </c>
      <c r="AD149" s="16" t="n">
        <v>0</v>
      </c>
      <c r="AE149" s="16" t="s">
        <v>732</v>
      </c>
      <c r="AF149" s="15" t="n">
        <f aca="false">VLOOKUP($AE149,STARING_REEKSEN!$A:$J,3,0)</f>
        <v>0.01</v>
      </c>
      <c r="AG149" s="15" t="n">
        <f aca="false">VLOOKUP($AE149,STARING_REEKSEN!$A:$J,4,0)</f>
        <v>0.34</v>
      </c>
      <c r="AH149" s="15" t="n">
        <f aca="false">VLOOKUP($AE149,STARING_REEKSEN!$A:$J,5,0)*100</f>
        <v>1.72</v>
      </c>
      <c r="AI149" s="15" t="n">
        <f aca="false">VLOOKUP($AE149,STARING_REEKSEN!$A:$J,6,0)</f>
        <v>1.703</v>
      </c>
      <c r="AJ149" s="15" t="n">
        <f aca="false">VLOOKUP($AE149,STARING_REEKSEN!$A:$J,7,0)/100</f>
        <v>0.1237</v>
      </c>
      <c r="AK149" s="24" t="n">
        <f aca="false">VLOOKUP($AE149,STARING_REEKSEN!$A:$J,8,0)</f>
        <v>0</v>
      </c>
      <c r="AL149" s="15" t="n">
        <f aca="false">1-(1/AI149)</f>
        <v>0.412800939518497</v>
      </c>
      <c r="AM149" s="0" t="n">
        <f aca="false">(I149)/100</f>
        <v>0.4</v>
      </c>
      <c r="AN149" s="25" t="n">
        <f aca="false">1+POWER(AH149*AM149,AI149)</f>
        <v>1.52894815949166</v>
      </c>
      <c r="AO149" s="25" t="n">
        <f aca="false">POWER(AH149*AM149,AI149-1)</f>
        <v>0.768819999261139</v>
      </c>
      <c r="AP149" s="25" t="n">
        <f aca="false">POWER(POWER(AN149,AL149)-AO149,2)</f>
        <v>0.178712794277554</v>
      </c>
      <c r="AQ149" s="25" t="n">
        <f aca="false">POWER(AN149,AL149*(AK149+2))</f>
        <v>1.41982562329231</v>
      </c>
      <c r="AR149" s="26" t="n">
        <f aca="false">AJ149</f>
        <v>0.1237</v>
      </c>
      <c r="AS149" s="15" t="n">
        <f aca="false">(J149-I149)/100</f>
        <v>0.1</v>
      </c>
      <c r="AT149" s="15" t="n">
        <f aca="false">AR149*AS149</f>
        <v>0.01237</v>
      </c>
      <c r="AU149" s="15" t="n">
        <f aca="false">AF149+(AG149-AF149)/POWER(AN149,AL149)</f>
        <v>0.286946853365791</v>
      </c>
      <c r="AV149" s="15" t="n">
        <f aca="false">AU149*AS149</f>
        <v>0.0286946853365791</v>
      </c>
      <c r="AW149" s="15" t="n">
        <f aca="false">K149*AS149</f>
        <v>0.08</v>
      </c>
      <c r="AX149" s="42" t="n">
        <f aca="false">ROUND(SUMIF(B:B,B149,AT:AT)/SUMIF(B:B,B149,AS:AS),4)</f>
        <v>0.2207</v>
      </c>
      <c r="AY149" s="42" t="n">
        <f aca="false">IF(SUMIF(B:B,B149,AS:AS)&lt;=0,0,AX149)</f>
        <v>0.2207</v>
      </c>
      <c r="AZ149" s="15" t="n">
        <f aca="false">ROUND(SUMIF(B:B,B149,AV:AV)/SUMIF(B:B,B149,AS:AS),2)</f>
        <v>0.33</v>
      </c>
      <c r="BA149" s="0" t="n">
        <f aca="false">ROUND(SUMIF(B:B,B149,AW:AW)/SUMIF(B:B,B149,AS:AS),0)/100</f>
        <v>0.02</v>
      </c>
      <c r="BB149" s="0" t="n">
        <f aca="false">IF(B149&lt;207,IF(NOT(B149=B148),IF(N149&gt;25,(J149-I149)/100,0),IF(BB148&gt;0,IF(N149&gt;25,(J149-I149)/100,0),0)),0)</f>
        <v>0</v>
      </c>
      <c r="BC149" s="0" t="n">
        <f aca="false">SUMIF(B:B,B149,BB:BB)</f>
        <v>0</v>
      </c>
    </row>
    <row r="150" customFormat="false" ht="12.8" hidden="false" customHeight="false" outlineLevel="0" collapsed="false">
      <c r="A150" s="43" t="n">
        <v>3021</v>
      </c>
      <c r="B150" s="15" t="n">
        <v>315</v>
      </c>
      <c r="C150" s="15" t="n">
        <v>63</v>
      </c>
      <c r="D150" s="16" t="n">
        <v>4070</v>
      </c>
      <c r="E150" s="16" t="s">
        <v>778</v>
      </c>
      <c r="F150" s="16" t="s">
        <v>700</v>
      </c>
      <c r="G150" s="16" t="n">
        <v>4</v>
      </c>
      <c r="H150" s="16" t="s">
        <v>755</v>
      </c>
      <c r="I150" s="16" t="n">
        <v>50</v>
      </c>
      <c r="J150" s="16" t="n">
        <v>90</v>
      </c>
      <c r="K150" s="44" t="n">
        <v>0.3</v>
      </c>
      <c r="L150" s="18" t="n">
        <v>0.1</v>
      </c>
      <c r="M150" s="18" t="n">
        <v>1</v>
      </c>
      <c r="N150" s="19" t="n">
        <v>5</v>
      </c>
      <c r="O150" s="16" t="n">
        <v>3</v>
      </c>
      <c r="P150" s="16" t="n">
        <v>8</v>
      </c>
      <c r="Q150" s="20" t="n">
        <v>9</v>
      </c>
      <c r="R150" s="21" t="n">
        <v>14</v>
      </c>
      <c r="S150" s="16" t="n">
        <v>8</v>
      </c>
      <c r="T150" s="16" t="n">
        <v>35</v>
      </c>
      <c r="U150" s="16" t="n">
        <v>170</v>
      </c>
      <c r="V150" s="16" t="n">
        <v>150</v>
      </c>
      <c r="W150" s="16" t="n">
        <v>180</v>
      </c>
      <c r="X150" s="22" t="n">
        <v>4.3</v>
      </c>
      <c r="Y150" s="18" t="n">
        <v>4</v>
      </c>
      <c r="Z150" s="18" t="n">
        <v>5</v>
      </c>
      <c r="AA150" s="23" t="n">
        <v>0</v>
      </c>
      <c r="AB150" s="15" t="n">
        <v>1.65791750210699</v>
      </c>
      <c r="AC150" s="16" t="n">
        <v>410</v>
      </c>
      <c r="AD150" s="16" t="n">
        <v>0</v>
      </c>
      <c r="AE150" s="16" t="s">
        <v>710</v>
      </c>
      <c r="AF150" s="15" t="n">
        <f aca="false">VLOOKUP($AE150,STARING_REEKSEN!$A:$J,3,0)</f>
        <v>0.02</v>
      </c>
      <c r="AG150" s="15" t="n">
        <f aca="false">VLOOKUP($AE150,STARING_REEKSEN!$A:$J,4,0)</f>
        <v>0.387</v>
      </c>
      <c r="AH150" s="15" t="n">
        <f aca="false">VLOOKUP($AE150,STARING_REEKSEN!$A:$J,5,0)*100</f>
        <v>1.61</v>
      </c>
      <c r="AI150" s="15" t="n">
        <f aca="false">VLOOKUP($AE150,STARING_REEKSEN!$A:$J,6,0)</f>
        <v>1.524</v>
      </c>
      <c r="AJ150" s="15" t="n">
        <f aca="false">VLOOKUP($AE150,STARING_REEKSEN!$A:$J,7,0)/100</f>
        <v>0.2276</v>
      </c>
      <c r="AK150" s="24" t="n">
        <f aca="false">VLOOKUP($AE150,STARING_REEKSEN!$A:$J,8,0)</f>
        <v>2.44</v>
      </c>
      <c r="AL150" s="15" t="n">
        <f aca="false">1-(1/AI150)</f>
        <v>0.343832020997375</v>
      </c>
      <c r="AM150" s="0" t="n">
        <f aca="false">(I150)/100</f>
        <v>0.5</v>
      </c>
      <c r="AN150" s="25" t="n">
        <f aca="false">1+POWER(AH150*AM150,AI150)</f>
        <v>1.71851017337113</v>
      </c>
      <c r="AO150" s="25" t="n">
        <f aca="false">POWER(AH150*AM150,AI150-1)</f>
        <v>0.892559221579038</v>
      </c>
      <c r="AP150" s="25" t="n">
        <f aca="false">POWER(POWER(AN150,AL150)-AO150,2)</f>
        <v>0.0973866987735275</v>
      </c>
      <c r="AQ150" s="25" t="n">
        <f aca="false">POWER(AN150,AL150*(AK150+2))</f>
        <v>2.28552796790205</v>
      </c>
      <c r="AR150" s="26" t="n">
        <f aca="false">AJ150</f>
        <v>0.2276</v>
      </c>
      <c r="AS150" s="15" t="n">
        <f aca="false">(J150-I150)/100</f>
        <v>0.4</v>
      </c>
      <c r="AT150" s="15" t="n">
        <f aca="false">AR150*AS150</f>
        <v>0.09104</v>
      </c>
      <c r="AU150" s="15" t="n">
        <f aca="false">AF150+(AG150-AF150)/POWER(AN150,AL150)</f>
        <v>0.324658458204531</v>
      </c>
      <c r="AV150" s="15" t="n">
        <f aca="false">AU150*AS150</f>
        <v>0.129863383281812</v>
      </c>
      <c r="AW150" s="15" t="n">
        <f aca="false">K150*AS150</f>
        <v>0.12</v>
      </c>
      <c r="AX150" s="42" t="n">
        <f aca="false">ROUND(SUMIF(B:B,B150,AT:AT)/SUMIF(B:B,B150,AS:AS),4)</f>
        <v>0.2207</v>
      </c>
      <c r="AY150" s="42" t="n">
        <f aca="false">IF(SUMIF(B:B,B150,AS:AS)&lt;=0,0,AX150)</f>
        <v>0.2207</v>
      </c>
      <c r="AZ150" s="15" t="n">
        <f aca="false">ROUND(SUMIF(B:B,B150,AV:AV)/SUMIF(B:B,B150,AS:AS),2)</f>
        <v>0.33</v>
      </c>
      <c r="BA150" s="0" t="n">
        <f aca="false">ROUND(SUMIF(B:B,B150,AW:AW)/SUMIF(B:B,B150,AS:AS),0)/100</f>
        <v>0.02</v>
      </c>
      <c r="BB150" s="0" t="n">
        <f aca="false">IF(B150&lt;207,IF(NOT(B150=B149),IF(N150&gt;25,(J150-I150)/100,0),IF(BB149&gt;0,IF(N150&gt;25,(J150-I150)/100,0),0)),0)</f>
        <v>0</v>
      </c>
      <c r="BC150" s="0" t="n">
        <f aca="false">SUMIF(B:B,B150,BB:BB)</f>
        <v>0</v>
      </c>
    </row>
    <row r="151" customFormat="false" ht="12.8" hidden="false" customHeight="false" outlineLevel="0" collapsed="false">
      <c r="A151" s="43" t="n">
        <v>3021</v>
      </c>
      <c r="B151" s="15" t="n">
        <v>315</v>
      </c>
      <c r="C151" s="15" t="n">
        <v>63</v>
      </c>
      <c r="D151" s="16" t="n">
        <v>4070</v>
      </c>
      <c r="E151" s="16" t="s">
        <v>778</v>
      </c>
      <c r="F151" s="16" t="s">
        <v>700</v>
      </c>
      <c r="G151" s="16" t="n">
        <v>5</v>
      </c>
      <c r="H151" s="16" t="s">
        <v>734</v>
      </c>
      <c r="I151" s="16" t="n">
        <v>90</v>
      </c>
      <c r="J151" s="16" t="n">
        <v>120</v>
      </c>
      <c r="K151" s="44" t="n">
        <v>0.3</v>
      </c>
      <c r="L151" s="18" t="n">
        <v>0.1</v>
      </c>
      <c r="M151" s="18" t="n">
        <v>1</v>
      </c>
      <c r="N151" s="19" t="n">
        <v>16</v>
      </c>
      <c r="O151" s="16" t="n">
        <v>12</v>
      </c>
      <c r="P151" s="16" t="n">
        <v>25</v>
      </c>
      <c r="Q151" s="20" t="n">
        <v>21</v>
      </c>
      <c r="R151" s="21" t="n">
        <v>37</v>
      </c>
      <c r="S151" s="16" t="n">
        <v>30</v>
      </c>
      <c r="T151" s="16" t="n">
        <v>50</v>
      </c>
      <c r="U151" s="16" t="n">
        <v>170</v>
      </c>
      <c r="V151" s="16" t="n">
        <v>150</v>
      </c>
      <c r="W151" s="16" t="n">
        <v>200</v>
      </c>
      <c r="X151" s="22" t="n">
        <v>4.3</v>
      </c>
      <c r="Y151" s="18" t="n">
        <v>3.8</v>
      </c>
      <c r="Z151" s="18" t="n">
        <v>5</v>
      </c>
      <c r="AA151" s="23" t="n">
        <v>0</v>
      </c>
      <c r="AB151" s="15" t="n">
        <v>1.5495622583465</v>
      </c>
      <c r="AC151" s="16" t="n">
        <v>510</v>
      </c>
      <c r="AD151" s="16" t="n">
        <v>0</v>
      </c>
      <c r="AE151" s="16" t="s">
        <v>745</v>
      </c>
      <c r="AF151" s="15" t="n">
        <f aca="false">VLOOKUP($AE151,STARING_REEKSEN!$A:$J,3,0)</f>
        <v>0.01</v>
      </c>
      <c r="AG151" s="15" t="n">
        <f aca="false">VLOOKUP($AE151,STARING_REEKSEN!$A:$J,4,0)</f>
        <v>0.333</v>
      </c>
      <c r="AH151" s="15" t="n">
        <f aca="false">VLOOKUP($AE151,STARING_REEKSEN!$A:$J,5,0)*100</f>
        <v>1.6</v>
      </c>
      <c r="AI151" s="15" t="n">
        <f aca="false">VLOOKUP($AE151,STARING_REEKSEN!$A:$J,6,0)</f>
        <v>1.289</v>
      </c>
      <c r="AJ151" s="15" t="n">
        <f aca="false">VLOOKUP($AE151,STARING_REEKSEN!$A:$J,7,0)/100</f>
        <v>0.3283</v>
      </c>
      <c r="AK151" s="24" t="n">
        <f aca="false">VLOOKUP($AE151,STARING_REEKSEN!$A:$J,8,0)</f>
        <v>-1.01</v>
      </c>
      <c r="AL151" s="15" t="n">
        <f aca="false">1-(1/AI151)</f>
        <v>0.224204809930178</v>
      </c>
      <c r="AM151" s="0" t="n">
        <f aca="false">(I151)/100</f>
        <v>0.9</v>
      </c>
      <c r="AN151" s="25" t="n">
        <f aca="false">1+POWER(AH151*AM151,AI151)</f>
        <v>2.60003415103499</v>
      </c>
      <c r="AO151" s="25" t="n">
        <f aca="false">POWER(AH151*AM151,AI151-1)</f>
        <v>1.11113482710763</v>
      </c>
      <c r="AP151" s="25" t="n">
        <f aca="false">POWER(POWER(AN151,AL151)-AO151,2)</f>
        <v>0.0163268893142105</v>
      </c>
      <c r="AQ151" s="25" t="n">
        <f aca="false">POWER(AN151,AL151*(AK151+2))</f>
        <v>1.2362602248302</v>
      </c>
      <c r="AR151" s="26" t="n">
        <f aca="false">AJ151</f>
        <v>0.3283</v>
      </c>
      <c r="AS151" s="15" t="n">
        <f aca="false">(J151-I151)/100</f>
        <v>0.3</v>
      </c>
      <c r="AT151" s="15" t="n">
        <f aca="false">AR151*AS151</f>
        <v>0.09849</v>
      </c>
      <c r="AU151" s="15" t="n">
        <f aca="false">AF151+(AG151-AF151)/POWER(AN151,AL151)</f>
        <v>0.270712721284407</v>
      </c>
      <c r="AV151" s="15" t="n">
        <f aca="false">AU151*AS151</f>
        <v>0.0812138163853221</v>
      </c>
      <c r="AW151" s="15" t="n">
        <f aca="false">K151*AS151</f>
        <v>0.09</v>
      </c>
      <c r="AX151" s="42" t="n">
        <f aca="false">ROUND(SUMIF(B:B,B151,AT:AT)/SUMIF(B:B,B151,AS:AS),4)</f>
        <v>0.2207</v>
      </c>
      <c r="AY151" s="42" t="n">
        <f aca="false">IF(SUMIF(B:B,B151,AS:AS)&lt;=0,0,AX151)</f>
        <v>0.2207</v>
      </c>
      <c r="AZ151" s="15" t="n">
        <f aca="false">ROUND(SUMIF(B:B,B151,AV:AV)/SUMIF(B:B,B151,AS:AS),2)</f>
        <v>0.33</v>
      </c>
      <c r="BA151" s="0" t="n">
        <f aca="false">ROUND(SUMIF(B:B,B151,AW:AW)/SUMIF(B:B,B151,AS:AS),0)/100</f>
        <v>0.02</v>
      </c>
      <c r="BB151" s="0" t="n">
        <f aca="false">IF(B151&lt;207,IF(NOT(B151=B150),IF(N151&gt;25,(J151-I151)/100,0),IF(BB150&gt;0,IF(N151&gt;25,(J151-I151)/100,0),0)),0)</f>
        <v>0</v>
      </c>
      <c r="BC151" s="0" t="n">
        <f aca="false">SUMIF(B:B,B151,BB:BB)</f>
        <v>0</v>
      </c>
    </row>
    <row r="152" customFormat="false" ht="12.8" hidden="false" customHeight="false" outlineLevel="0" collapsed="false">
      <c r="A152" s="14" t="n">
        <v>3002</v>
      </c>
      <c r="B152" s="15" t="n">
        <v>316</v>
      </c>
      <c r="C152" s="15" t="n">
        <v>57</v>
      </c>
      <c r="D152" s="16" t="n">
        <v>10080</v>
      </c>
      <c r="E152" s="16" t="s">
        <v>779</v>
      </c>
      <c r="F152" s="16" t="s">
        <v>700</v>
      </c>
      <c r="G152" s="16" t="n">
        <v>1</v>
      </c>
      <c r="H152" s="16" t="s">
        <v>711</v>
      </c>
      <c r="I152" s="16" t="n">
        <v>0</v>
      </c>
      <c r="J152" s="16" t="n">
        <v>15</v>
      </c>
      <c r="K152" s="44" t="n">
        <v>8</v>
      </c>
      <c r="L152" s="18" t="n">
        <v>4</v>
      </c>
      <c r="M152" s="18" t="n">
        <v>15</v>
      </c>
      <c r="N152" s="19" t="n">
        <v>13</v>
      </c>
      <c r="O152" s="16" t="n">
        <v>8</v>
      </c>
      <c r="P152" s="16" t="n">
        <v>30</v>
      </c>
      <c r="Q152" s="20" t="n">
        <v>22</v>
      </c>
      <c r="R152" s="21" t="n">
        <v>35</v>
      </c>
      <c r="S152" s="16" t="n">
        <v>30</v>
      </c>
      <c r="T152" s="16" t="n">
        <v>60</v>
      </c>
      <c r="U152" s="16" t="n">
        <v>150</v>
      </c>
      <c r="V152" s="16" t="n">
        <v>130</v>
      </c>
      <c r="W152" s="16" t="n">
        <v>180</v>
      </c>
      <c r="X152" s="22" t="n">
        <v>5.2</v>
      </c>
      <c r="Y152" s="18" t="n">
        <v>4.8</v>
      </c>
      <c r="Z152" s="18" t="n">
        <v>6</v>
      </c>
      <c r="AA152" s="23" t="n">
        <v>0</v>
      </c>
      <c r="AB152" s="15" t="n">
        <v>1.21331267949959</v>
      </c>
      <c r="AC152" s="16" t="n">
        <v>340</v>
      </c>
      <c r="AD152" s="16" t="n">
        <v>1</v>
      </c>
      <c r="AE152" s="16" t="s">
        <v>766</v>
      </c>
      <c r="AF152" s="15" t="n">
        <f aca="false">VLOOKUP($AE152,STARING_REEKSEN!$A:$J,3,0)</f>
        <v>0.01</v>
      </c>
      <c r="AG152" s="15" t="n">
        <f aca="false">VLOOKUP($AE152,STARING_REEKSEN!$A:$J,4,0)</f>
        <v>0.433</v>
      </c>
      <c r="AH152" s="15" t="n">
        <f aca="false">VLOOKUP($AE152,STARING_REEKSEN!$A:$J,5,0)*100</f>
        <v>1.05</v>
      </c>
      <c r="AI152" s="15" t="n">
        <f aca="false">VLOOKUP($AE152,STARING_REEKSEN!$A:$J,6,0)</f>
        <v>1.278</v>
      </c>
      <c r="AJ152" s="15" t="n">
        <f aca="false">VLOOKUP($AE152,STARING_REEKSEN!$A:$J,7,0)/100</f>
        <v>0.03</v>
      </c>
      <c r="AK152" s="24" t="n">
        <f aca="false">VLOOKUP($AE152,STARING_REEKSEN!$A:$J,8,0)</f>
        <v>-1.919</v>
      </c>
      <c r="AL152" s="15" t="n">
        <f aca="false">1-(1/AI152)</f>
        <v>0.217527386541471</v>
      </c>
      <c r="AM152" s="0" t="n">
        <f aca="false">(I152)/100</f>
        <v>0</v>
      </c>
      <c r="AN152" s="25" t="n">
        <f aca="false">1+POWER(AH152*AM152,AI152)</f>
        <v>1</v>
      </c>
      <c r="AO152" s="25" t="n">
        <f aca="false">POWER(AH152*AM152,AI152-1)</f>
        <v>0</v>
      </c>
      <c r="AP152" s="25" t="n">
        <f aca="false">POWER(POWER(AN152,AL152)-AO152,2)</f>
        <v>1</v>
      </c>
      <c r="AQ152" s="25" t="n">
        <f aca="false">POWER(AN152,AL152*(AK152+2))</f>
        <v>1</v>
      </c>
      <c r="AR152" s="26" t="n">
        <f aca="false">AJ152</f>
        <v>0.03</v>
      </c>
      <c r="AS152" s="15" t="n">
        <f aca="false">(J152-I152)/100</f>
        <v>0.15</v>
      </c>
      <c r="AT152" s="15" t="n">
        <f aca="false">AR152*AS152</f>
        <v>0.0045</v>
      </c>
      <c r="AU152" s="15" t="n">
        <f aca="false">AF152+(AG152-AF152)/POWER(AN152,AL152)</f>
        <v>0.433</v>
      </c>
      <c r="AV152" s="15" t="n">
        <f aca="false">AU152*AS152</f>
        <v>0.06495</v>
      </c>
      <c r="AW152" s="15" t="n">
        <f aca="false">K152*AS152</f>
        <v>1.2</v>
      </c>
      <c r="AX152" s="42" t="n">
        <f aca="false">ROUND(SUMIF(B:B,B152,AT:AT)/SUMIF(B:B,B152,AS:AS),4)</f>
        <v>0.1514</v>
      </c>
      <c r="AY152" s="42" t="n">
        <f aca="false">IF(SUMIF(B:B,B152,AS:AS)&lt;=0,0,AX152)</f>
        <v>0.1514</v>
      </c>
      <c r="AZ152" s="15" t="n">
        <f aca="false">ROUND(SUMIF(B:B,B152,AV:AV)/SUMIF(B:B,B152,AS:AS),2)</f>
        <v>0.34</v>
      </c>
      <c r="BA152" s="0" t="n">
        <f aca="false">ROUND(SUMIF(B:B,B152,AW:AW)/SUMIF(B:B,B152,AS:AS),0)/100</f>
        <v>0.02</v>
      </c>
      <c r="BB152" s="0" t="n">
        <f aca="false">IF(B152&lt;207,IF(NOT(B152=B151),IF(N152&gt;25,(J152-I152)/100,0),IF(BB151&gt;0,IF(N152&gt;25,(J152-I152)/100,0),0)),0)</f>
        <v>0</v>
      </c>
      <c r="BC152" s="0" t="n">
        <f aca="false">SUMIF(B:B,B152,BB:BB)</f>
        <v>0</v>
      </c>
    </row>
    <row r="153" customFormat="false" ht="12.8" hidden="false" customHeight="false" outlineLevel="0" collapsed="false">
      <c r="A153" s="14" t="n">
        <v>3002</v>
      </c>
      <c r="B153" s="15" t="n">
        <v>316</v>
      </c>
      <c r="C153" s="15" t="n">
        <v>57</v>
      </c>
      <c r="D153" s="16" t="n">
        <v>10080</v>
      </c>
      <c r="E153" s="16" t="s">
        <v>779</v>
      </c>
      <c r="F153" s="16" t="s">
        <v>700</v>
      </c>
      <c r="G153" s="16" t="n">
        <v>2</v>
      </c>
      <c r="H153" s="16" t="s">
        <v>755</v>
      </c>
      <c r="I153" s="16" t="n">
        <v>15</v>
      </c>
      <c r="J153" s="16" t="n">
        <v>30</v>
      </c>
      <c r="K153" s="44" t="n">
        <v>2</v>
      </c>
      <c r="L153" s="18" t="n">
        <v>1</v>
      </c>
      <c r="M153" s="18" t="n">
        <v>5</v>
      </c>
      <c r="N153" s="19" t="n">
        <v>18</v>
      </c>
      <c r="O153" s="16" t="n">
        <v>8</v>
      </c>
      <c r="P153" s="16" t="n">
        <v>30</v>
      </c>
      <c r="Q153" s="20" t="n">
        <v>26</v>
      </c>
      <c r="R153" s="21" t="n">
        <v>44</v>
      </c>
      <c r="S153" s="16" t="n">
        <v>30</v>
      </c>
      <c r="T153" s="16" t="n">
        <v>60</v>
      </c>
      <c r="U153" s="16" t="n">
        <v>150</v>
      </c>
      <c r="V153" s="16" t="n">
        <v>130</v>
      </c>
      <c r="W153" s="16" t="n">
        <v>180</v>
      </c>
      <c r="X153" s="22" t="n">
        <v>5.2</v>
      </c>
      <c r="Y153" s="18" t="n">
        <v>4.8</v>
      </c>
      <c r="Z153" s="18" t="n">
        <v>6</v>
      </c>
      <c r="AA153" s="23" t="n">
        <v>0</v>
      </c>
      <c r="AB153" s="15" t="n">
        <v>1.43848681278063</v>
      </c>
      <c r="AC153" s="16" t="n">
        <v>340</v>
      </c>
      <c r="AD153" s="16" t="n">
        <v>0</v>
      </c>
      <c r="AE153" s="16" t="s">
        <v>756</v>
      </c>
      <c r="AF153" s="15" t="n">
        <f aca="false">VLOOKUP($AE153,STARING_REEKSEN!$A:$J,3,0)</f>
        <v>0.01</v>
      </c>
      <c r="AG153" s="15" t="n">
        <f aca="false">VLOOKUP($AE153,STARING_REEKSEN!$A:$J,4,0)</f>
        <v>0.472</v>
      </c>
      <c r="AH153" s="15" t="n">
        <f aca="false">VLOOKUP($AE153,STARING_REEKSEN!$A:$J,5,0)*100</f>
        <v>1</v>
      </c>
      <c r="AI153" s="15" t="n">
        <f aca="false">VLOOKUP($AE153,STARING_REEKSEN!$A:$J,6,0)</f>
        <v>1.246</v>
      </c>
      <c r="AJ153" s="15" t="n">
        <f aca="false">VLOOKUP($AE153,STARING_REEKSEN!$A:$J,7,0)/100</f>
        <v>0.023</v>
      </c>
      <c r="AK153" s="24" t="n">
        <f aca="false">VLOOKUP($AE153,STARING_REEKSEN!$A:$J,8,0)</f>
        <v>-0.793</v>
      </c>
      <c r="AL153" s="15" t="n">
        <f aca="false">1-(1/AI153)</f>
        <v>0.197431781701445</v>
      </c>
      <c r="AM153" s="0" t="n">
        <f aca="false">(I153)/100</f>
        <v>0.15</v>
      </c>
      <c r="AN153" s="25" t="n">
        <f aca="false">1+POWER(AH153*AM153,AI153)</f>
        <v>1.09406102538163</v>
      </c>
      <c r="AO153" s="25" t="n">
        <f aca="false">POWER(AH153*AM153,AI153-1)</f>
        <v>0.627073502544167</v>
      </c>
      <c r="AP153" s="25" t="n">
        <f aca="false">POWER(POWER(AN153,AL153)-AO153,2)</f>
        <v>0.152750715091134</v>
      </c>
      <c r="AQ153" s="25" t="n">
        <f aca="false">POWER(AN153,AL153*(AK153+2))</f>
        <v>1.02165345243887</v>
      </c>
      <c r="AR153" s="26" t="n">
        <f aca="false">AJ153</f>
        <v>0.023</v>
      </c>
      <c r="AS153" s="15" t="n">
        <f aca="false">(J153-I153)/100</f>
        <v>0.15</v>
      </c>
      <c r="AT153" s="15" t="n">
        <f aca="false">AR153*AS153</f>
        <v>0.00345</v>
      </c>
      <c r="AU153" s="15" t="n">
        <f aca="false">AF153+(AG153-AF153)/POWER(AN153,AL153)</f>
        <v>0.463872566454753</v>
      </c>
      <c r="AV153" s="15" t="n">
        <f aca="false">AU153*AS153</f>
        <v>0.0695808849682129</v>
      </c>
      <c r="AW153" s="15" t="n">
        <f aca="false">K153*AS153</f>
        <v>0.3</v>
      </c>
      <c r="AX153" s="42" t="n">
        <f aca="false">ROUND(SUMIF(B:B,B153,AT:AT)/SUMIF(B:B,B153,AS:AS),4)</f>
        <v>0.1514</v>
      </c>
      <c r="AY153" s="42" t="n">
        <f aca="false">IF(SUMIF(B:B,B153,AS:AS)&lt;=0,0,AX153)</f>
        <v>0.1514</v>
      </c>
      <c r="AZ153" s="15" t="n">
        <f aca="false">ROUND(SUMIF(B:B,B153,AV:AV)/SUMIF(B:B,B153,AS:AS),2)</f>
        <v>0.34</v>
      </c>
      <c r="BA153" s="0" t="n">
        <f aca="false">ROUND(SUMIF(B:B,B153,AW:AW)/SUMIF(B:B,B153,AS:AS),0)/100</f>
        <v>0.02</v>
      </c>
      <c r="BB153" s="0" t="n">
        <f aca="false">IF(B153&lt;207,IF(NOT(B153=B152),IF(N153&gt;25,(J153-I153)/100,0),IF(BB152&gt;0,IF(N153&gt;25,(J153-I153)/100,0),0)),0)</f>
        <v>0</v>
      </c>
      <c r="BC153" s="0" t="n">
        <f aca="false">SUMIF(B:B,B153,BB:BB)</f>
        <v>0</v>
      </c>
    </row>
    <row r="154" customFormat="false" ht="12.8" hidden="false" customHeight="false" outlineLevel="0" collapsed="false">
      <c r="A154" s="14" t="n">
        <v>3002</v>
      </c>
      <c r="B154" s="15" t="n">
        <v>316</v>
      </c>
      <c r="C154" s="15" t="n">
        <v>57</v>
      </c>
      <c r="D154" s="16" t="n">
        <v>10080</v>
      </c>
      <c r="E154" s="16" t="s">
        <v>779</v>
      </c>
      <c r="F154" s="16" t="s">
        <v>700</v>
      </c>
      <c r="G154" s="16" t="n">
        <v>3</v>
      </c>
      <c r="H154" s="16" t="s">
        <v>780</v>
      </c>
      <c r="I154" s="16" t="n">
        <v>30</v>
      </c>
      <c r="J154" s="16" t="n">
        <v>60</v>
      </c>
      <c r="K154" s="44" t="n">
        <v>0.4</v>
      </c>
      <c r="L154" s="18" t="n">
        <v>0.1</v>
      </c>
      <c r="M154" s="18" t="n">
        <v>2</v>
      </c>
      <c r="N154" s="19" t="n">
        <v>4</v>
      </c>
      <c r="O154" s="16" t="n">
        <v>2</v>
      </c>
      <c r="P154" s="16" t="n">
        <v>8</v>
      </c>
      <c r="Q154" s="20" t="n">
        <v>18</v>
      </c>
      <c r="R154" s="21" t="n">
        <v>22</v>
      </c>
      <c r="S154" s="16" t="n">
        <v>10</v>
      </c>
      <c r="T154" s="16" t="n">
        <v>35</v>
      </c>
      <c r="U154" s="16" t="n">
        <v>150</v>
      </c>
      <c r="V154" s="16" t="n">
        <v>130</v>
      </c>
      <c r="W154" s="16" t="n">
        <v>180</v>
      </c>
      <c r="X154" s="22" t="n">
        <v>5.2</v>
      </c>
      <c r="Y154" s="18" t="n">
        <v>4.6</v>
      </c>
      <c r="Z154" s="18" t="n">
        <v>5.5</v>
      </c>
      <c r="AA154" s="23" t="n">
        <v>0</v>
      </c>
      <c r="AB154" s="15" t="n">
        <v>1.62554787850575</v>
      </c>
      <c r="AC154" s="16" t="n">
        <v>410</v>
      </c>
      <c r="AD154" s="16" t="n">
        <v>0</v>
      </c>
      <c r="AE154" s="16" t="s">
        <v>732</v>
      </c>
      <c r="AF154" s="15" t="n">
        <f aca="false">VLOOKUP($AE154,STARING_REEKSEN!$A:$J,3,0)</f>
        <v>0.01</v>
      </c>
      <c r="AG154" s="15" t="n">
        <f aca="false">VLOOKUP($AE154,STARING_REEKSEN!$A:$J,4,0)</f>
        <v>0.34</v>
      </c>
      <c r="AH154" s="15" t="n">
        <f aca="false">VLOOKUP($AE154,STARING_REEKSEN!$A:$J,5,0)*100</f>
        <v>1.72</v>
      </c>
      <c r="AI154" s="15" t="n">
        <f aca="false">VLOOKUP($AE154,STARING_REEKSEN!$A:$J,6,0)</f>
        <v>1.703</v>
      </c>
      <c r="AJ154" s="15" t="n">
        <f aca="false">VLOOKUP($AE154,STARING_REEKSEN!$A:$J,7,0)/100</f>
        <v>0.1237</v>
      </c>
      <c r="AK154" s="24" t="n">
        <f aca="false">VLOOKUP($AE154,STARING_REEKSEN!$A:$J,8,0)</f>
        <v>0</v>
      </c>
      <c r="AL154" s="15" t="n">
        <f aca="false">1-(1/AI154)</f>
        <v>0.412800939518497</v>
      </c>
      <c r="AM154" s="0" t="n">
        <f aca="false">(I154)/100</f>
        <v>0.3</v>
      </c>
      <c r="AN154" s="25" t="n">
        <f aca="false">1+POWER(AH154*AM154,AI154)</f>
        <v>1.32407269583642</v>
      </c>
      <c r="AO154" s="25" t="n">
        <f aca="false">POWER(AH154*AM154,AI154-1)</f>
        <v>0.628047860148094</v>
      </c>
      <c r="AP154" s="25" t="n">
        <f aca="false">POWER(POWER(AN154,AL154)-AO154,2)</f>
        <v>0.244838303624227</v>
      </c>
      <c r="AQ154" s="25" t="n">
        <f aca="false">POWER(AN154,AL154*(AK154+2))</f>
        <v>1.26081287737666</v>
      </c>
      <c r="AR154" s="26" t="n">
        <f aca="false">AJ154</f>
        <v>0.1237</v>
      </c>
      <c r="AS154" s="15" t="n">
        <f aca="false">(J154-I154)/100</f>
        <v>0.3</v>
      </c>
      <c r="AT154" s="15" t="n">
        <f aca="false">AR154*AS154</f>
        <v>0.03711</v>
      </c>
      <c r="AU154" s="15" t="n">
        <f aca="false">AF154+(AG154-AF154)/POWER(AN154,AL154)</f>
        <v>0.303892580345197</v>
      </c>
      <c r="AV154" s="15" t="n">
        <f aca="false">AU154*AS154</f>
        <v>0.0911677741035591</v>
      </c>
      <c r="AW154" s="15" t="n">
        <f aca="false">K154*AS154</f>
        <v>0.12</v>
      </c>
      <c r="AX154" s="42" t="n">
        <f aca="false">ROUND(SUMIF(B:B,B154,AT:AT)/SUMIF(B:B,B154,AS:AS),4)</f>
        <v>0.1514</v>
      </c>
      <c r="AY154" s="42" t="n">
        <f aca="false">IF(SUMIF(B:B,B154,AS:AS)&lt;=0,0,AX154)</f>
        <v>0.1514</v>
      </c>
      <c r="AZ154" s="15" t="n">
        <f aca="false">ROUND(SUMIF(B:B,B154,AV:AV)/SUMIF(B:B,B154,AS:AS),2)</f>
        <v>0.34</v>
      </c>
      <c r="BA154" s="0" t="n">
        <f aca="false">ROUND(SUMIF(B:B,B154,AW:AW)/SUMIF(B:B,B154,AS:AS),0)/100</f>
        <v>0.02</v>
      </c>
      <c r="BB154" s="0" t="n">
        <f aca="false">IF(B154&lt;207,IF(NOT(B154=B153),IF(N154&gt;25,(J154-I154)/100,0),IF(BB153&gt;0,IF(N154&gt;25,(J154-I154)/100,0),0)),0)</f>
        <v>0</v>
      </c>
      <c r="BC154" s="0" t="n">
        <f aca="false">SUMIF(B:B,B154,BB:BB)</f>
        <v>0</v>
      </c>
    </row>
    <row r="155" customFormat="false" ht="12.8" hidden="false" customHeight="false" outlineLevel="0" collapsed="false">
      <c r="A155" s="14" t="n">
        <v>3002</v>
      </c>
      <c r="B155" s="15" t="n">
        <v>316</v>
      </c>
      <c r="C155" s="15" t="n">
        <v>57</v>
      </c>
      <c r="D155" s="16" t="n">
        <v>10080</v>
      </c>
      <c r="E155" s="16" t="s">
        <v>779</v>
      </c>
      <c r="F155" s="16" t="s">
        <v>700</v>
      </c>
      <c r="G155" s="16" t="n">
        <v>4</v>
      </c>
      <c r="H155" s="16" t="s">
        <v>781</v>
      </c>
      <c r="I155" s="16" t="n">
        <v>60</v>
      </c>
      <c r="J155" s="16" t="n">
        <v>120</v>
      </c>
      <c r="K155" s="44" t="n">
        <v>0.3</v>
      </c>
      <c r="L155" s="18" t="n">
        <v>0.1</v>
      </c>
      <c r="M155" s="18" t="n">
        <v>2</v>
      </c>
      <c r="N155" s="19" t="n">
        <v>3</v>
      </c>
      <c r="O155" s="16" t="n">
        <v>2</v>
      </c>
      <c r="P155" s="16" t="n">
        <v>6</v>
      </c>
      <c r="Q155" s="20" t="n">
        <v>10</v>
      </c>
      <c r="R155" s="21" t="n">
        <v>13</v>
      </c>
      <c r="S155" s="16" t="n">
        <v>6</v>
      </c>
      <c r="T155" s="16" t="n">
        <v>35</v>
      </c>
      <c r="U155" s="16" t="n">
        <v>160</v>
      </c>
      <c r="V155" s="16" t="n">
        <v>130</v>
      </c>
      <c r="W155" s="16" t="n">
        <v>180</v>
      </c>
      <c r="X155" s="22" t="n">
        <v>5.8</v>
      </c>
      <c r="Y155" s="18" t="n">
        <v>4.6</v>
      </c>
      <c r="Z155" s="18" t="n">
        <v>7</v>
      </c>
      <c r="AA155" s="23" t="n">
        <v>0</v>
      </c>
      <c r="AB155" s="15" t="n">
        <v>1.66302979329989</v>
      </c>
      <c r="AC155" s="16" t="n">
        <v>410</v>
      </c>
      <c r="AD155" s="16" t="n">
        <v>0</v>
      </c>
      <c r="AE155" s="16" t="s">
        <v>710</v>
      </c>
      <c r="AF155" s="15" t="n">
        <f aca="false">VLOOKUP($AE155,STARING_REEKSEN!$A:$J,3,0)</f>
        <v>0.02</v>
      </c>
      <c r="AG155" s="15" t="n">
        <f aca="false">VLOOKUP($AE155,STARING_REEKSEN!$A:$J,4,0)</f>
        <v>0.387</v>
      </c>
      <c r="AH155" s="15" t="n">
        <f aca="false">VLOOKUP($AE155,STARING_REEKSEN!$A:$J,5,0)*100</f>
        <v>1.61</v>
      </c>
      <c r="AI155" s="15" t="n">
        <f aca="false">VLOOKUP($AE155,STARING_REEKSEN!$A:$J,6,0)</f>
        <v>1.524</v>
      </c>
      <c r="AJ155" s="15" t="n">
        <f aca="false">VLOOKUP($AE155,STARING_REEKSEN!$A:$J,7,0)/100</f>
        <v>0.2276</v>
      </c>
      <c r="AK155" s="24" t="n">
        <f aca="false">VLOOKUP($AE155,STARING_REEKSEN!$A:$J,8,0)</f>
        <v>2.44</v>
      </c>
      <c r="AL155" s="15" t="n">
        <f aca="false">1-(1/AI155)</f>
        <v>0.343832020997375</v>
      </c>
      <c r="AM155" s="0" t="n">
        <f aca="false">(I155)/100</f>
        <v>0.6</v>
      </c>
      <c r="AN155" s="25" t="n">
        <f aca="false">1+POWER(AH155*AM155,AI155)</f>
        <v>1.94864809875846</v>
      </c>
      <c r="AO155" s="25" t="n">
        <f aca="false">POWER(AH155*AM155,AI155-1)</f>
        <v>0.982037369315173</v>
      </c>
      <c r="AP155" s="25" t="n">
        <f aca="false">POWER(POWER(AN155,AL155)-AO155,2)</f>
        <v>0.0760578657123167</v>
      </c>
      <c r="AQ155" s="25" t="n">
        <f aca="false">POWER(AN155,AL155*(AK155+2))</f>
        <v>2.76892468162042</v>
      </c>
      <c r="AR155" s="26" t="n">
        <f aca="false">AJ155</f>
        <v>0.2276</v>
      </c>
      <c r="AS155" s="15" t="n">
        <f aca="false">(J155-I155)/100</f>
        <v>0.6</v>
      </c>
      <c r="AT155" s="15" t="n">
        <f aca="false">AR155*AS155</f>
        <v>0.13656</v>
      </c>
      <c r="AU155" s="15" t="n">
        <f aca="false">AF155+(AG155-AF155)/POWER(AN155,AL155)</f>
        <v>0.31177389807232</v>
      </c>
      <c r="AV155" s="15" t="n">
        <f aca="false">AU155*AS155</f>
        <v>0.187064338843392</v>
      </c>
      <c r="AW155" s="15" t="n">
        <f aca="false">K155*AS155</f>
        <v>0.18</v>
      </c>
      <c r="AX155" s="42" t="n">
        <f aca="false">ROUND(SUMIF(B:B,B155,AT:AT)/SUMIF(B:B,B155,AS:AS),4)</f>
        <v>0.1514</v>
      </c>
      <c r="AY155" s="42" t="n">
        <f aca="false">IF(SUMIF(B:B,B155,AS:AS)&lt;=0,0,AX155)</f>
        <v>0.1514</v>
      </c>
      <c r="AZ155" s="15" t="n">
        <f aca="false">ROUND(SUMIF(B:B,B155,AV:AV)/SUMIF(B:B,B155,AS:AS),2)</f>
        <v>0.34</v>
      </c>
      <c r="BA155" s="0" t="n">
        <f aca="false">ROUND(SUMIF(B:B,B155,AW:AW)/SUMIF(B:B,B155,AS:AS),0)/100</f>
        <v>0.02</v>
      </c>
      <c r="BB155" s="0" t="n">
        <f aca="false">IF(B155&lt;207,IF(NOT(B155=B154),IF(N155&gt;25,(J155-I155)/100,0),IF(BB154&gt;0,IF(N155&gt;25,(J155-I155)/100,0),0)),0)</f>
        <v>0</v>
      </c>
      <c r="BC155" s="0" t="n">
        <f aca="false">SUMIF(B:B,B155,BB:BB)</f>
        <v>0</v>
      </c>
    </row>
    <row r="156" customFormat="false" ht="12.8" hidden="false" customHeight="false" outlineLevel="0" collapsed="false">
      <c r="A156" s="14" t="n">
        <v>3005</v>
      </c>
      <c r="B156" s="15" t="n">
        <v>317</v>
      </c>
      <c r="C156" s="15" t="n">
        <v>70</v>
      </c>
      <c r="D156" s="16" t="n">
        <v>8090</v>
      </c>
      <c r="E156" s="16" t="s">
        <v>203</v>
      </c>
      <c r="F156" s="16" t="s">
        <v>729</v>
      </c>
      <c r="G156" s="16" t="n">
        <v>1</v>
      </c>
      <c r="H156" s="16" t="s">
        <v>722</v>
      </c>
      <c r="I156" s="16" t="n">
        <v>0</v>
      </c>
      <c r="J156" s="16" t="n">
        <v>25</v>
      </c>
      <c r="K156" s="44" t="n">
        <v>5</v>
      </c>
      <c r="L156" s="18" t="n">
        <v>3</v>
      </c>
      <c r="M156" s="18" t="n">
        <v>7</v>
      </c>
      <c r="N156" s="19" t="n">
        <v>4</v>
      </c>
      <c r="O156" s="16" t="n">
        <v>3</v>
      </c>
      <c r="P156" s="16" t="n">
        <v>8</v>
      </c>
      <c r="Q156" s="20" t="n">
        <v>17</v>
      </c>
      <c r="R156" s="21" t="n">
        <v>21</v>
      </c>
      <c r="S156" s="16" t="n">
        <v>15</v>
      </c>
      <c r="T156" s="16" t="n">
        <v>35</v>
      </c>
      <c r="U156" s="16" t="n">
        <v>150</v>
      </c>
      <c r="V156" s="16" t="n">
        <v>130</v>
      </c>
      <c r="W156" s="16" t="n">
        <v>180</v>
      </c>
      <c r="X156" s="22" t="n">
        <v>4.6</v>
      </c>
      <c r="Y156" s="18" t="n">
        <v>4.2</v>
      </c>
      <c r="Z156" s="18" t="n">
        <v>5</v>
      </c>
      <c r="AA156" s="23" t="n">
        <v>0</v>
      </c>
      <c r="AB156" s="15" t="n">
        <v>1.36933867948053</v>
      </c>
      <c r="AC156" s="16" t="n">
        <v>692</v>
      </c>
      <c r="AD156" s="16" t="n">
        <v>1</v>
      </c>
      <c r="AE156" s="16" t="s">
        <v>776</v>
      </c>
      <c r="AF156" s="15" t="n">
        <f aca="false">VLOOKUP($AE156,STARING_REEKSEN!$A:$J,3,0)</f>
        <v>0.02</v>
      </c>
      <c r="AG156" s="15" t="n">
        <f aca="false">VLOOKUP($AE156,STARING_REEKSEN!$A:$J,4,0)</f>
        <v>0.443</v>
      </c>
      <c r="AH156" s="15" t="n">
        <f aca="false">VLOOKUP($AE156,STARING_REEKSEN!$A:$J,5,0)*100</f>
        <v>1.5</v>
      </c>
      <c r="AI156" s="15" t="n">
        <f aca="false">VLOOKUP($AE156,STARING_REEKSEN!$A:$J,6,0)</f>
        <v>1.505</v>
      </c>
      <c r="AJ156" s="15" t="n">
        <f aca="false">VLOOKUP($AE156,STARING_REEKSEN!$A:$J,7,0)/100</f>
        <v>0.1908</v>
      </c>
      <c r="AK156" s="24" t="n">
        <f aca="false">VLOOKUP($AE156,STARING_REEKSEN!$A:$J,8,0)</f>
        <v>0.139</v>
      </c>
      <c r="AL156" s="15" t="n">
        <f aca="false">1-(1/AI156)</f>
        <v>0.335548172757475</v>
      </c>
      <c r="AM156" s="0" t="n">
        <f aca="false">(I156)/100</f>
        <v>0</v>
      </c>
      <c r="AN156" s="25" t="n">
        <f aca="false">1+POWER(AH156*AM156,AI156)</f>
        <v>1</v>
      </c>
      <c r="AO156" s="25" t="n">
        <f aca="false">POWER(AH156*AM156,AI156-1)</f>
        <v>0</v>
      </c>
      <c r="AP156" s="25" t="n">
        <f aca="false">POWER(POWER(AN156,AL156)-AO156,2)</f>
        <v>1</v>
      </c>
      <c r="AQ156" s="25" t="n">
        <f aca="false">POWER(AN156,AL156*(AK156+2))</f>
        <v>1</v>
      </c>
      <c r="AR156" s="26" t="n">
        <f aca="false">AJ156</f>
        <v>0.1908</v>
      </c>
      <c r="AS156" s="15" t="n">
        <f aca="false">(J156-I156)/100</f>
        <v>0.25</v>
      </c>
      <c r="AT156" s="15" t="n">
        <f aca="false">AR156*AS156</f>
        <v>0.0477</v>
      </c>
      <c r="AU156" s="15" t="n">
        <f aca="false">AF156+(AG156-AF156)/POWER(AN156,AL156)</f>
        <v>0.443</v>
      </c>
      <c r="AV156" s="15" t="n">
        <f aca="false">AU156*AS156</f>
        <v>0.11075</v>
      </c>
      <c r="AW156" s="15" t="n">
        <f aca="false">K156*AS156</f>
        <v>1.25</v>
      </c>
      <c r="AX156" s="42" t="n">
        <f aca="false">ROUND(SUMIF(B:B,B156,AT:AT)/SUMIF(B:B,B156,AS:AS),4)</f>
        <v>0.174</v>
      </c>
      <c r="AY156" s="42" t="n">
        <f aca="false">IF(SUMIF(B:B,B156,AS:AS)&lt;=0,0,AX156)</f>
        <v>0.174</v>
      </c>
      <c r="AZ156" s="15" t="n">
        <f aca="false">ROUND(SUMIF(B:B,B156,AV:AV)/SUMIF(B:B,B156,AS:AS),2)</f>
        <v>0.36</v>
      </c>
      <c r="BA156" s="0" t="n">
        <f aca="false">ROUND(SUMIF(B:B,B156,AW:AW)/SUMIF(B:B,B156,AS:AS),0)/100</f>
        <v>0.04</v>
      </c>
      <c r="BB156" s="0" t="n">
        <f aca="false">IF(B156&lt;207,IF(NOT(B156=B155),IF(N156&gt;25,(J156-I156)/100,0),IF(BB155&gt;0,IF(N156&gt;25,(J156-I156)/100,0),0)),0)</f>
        <v>0</v>
      </c>
      <c r="BC156" s="0" t="n">
        <f aca="false">SUMIF(B:B,B156,BB:BB)</f>
        <v>0</v>
      </c>
    </row>
    <row r="157" customFormat="false" ht="12.8" hidden="false" customHeight="false" outlineLevel="0" collapsed="false">
      <c r="A157" s="14" t="n">
        <v>3005</v>
      </c>
      <c r="B157" s="15" t="n">
        <v>317</v>
      </c>
      <c r="C157" s="15" t="n">
        <v>70</v>
      </c>
      <c r="D157" s="16" t="n">
        <v>8090</v>
      </c>
      <c r="E157" s="16" t="s">
        <v>203</v>
      </c>
      <c r="F157" s="16" t="s">
        <v>729</v>
      </c>
      <c r="G157" s="16" t="n">
        <v>2</v>
      </c>
      <c r="H157" s="16" t="s">
        <v>775</v>
      </c>
      <c r="I157" s="16" t="n">
        <v>25</v>
      </c>
      <c r="J157" s="16" t="n">
        <v>70</v>
      </c>
      <c r="K157" s="44" t="n">
        <v>4.5</v>
      </c>
      <c r="L157" s="18" t="n">
        <v>3</v>
      </c>
      <c r="M157" s="18" t="n">
        <v>7</v>
      </c>
      <c r="N157" s="19" t="n">
        <v>4</v>
      </c>
      <c r="O157" s="16" t="n">
        <v>3</v>
      </c>
      <c r="P157" s="16" t="n">
        <v>8</v>
      </c>
      <c r="Q157" s="20" t="n">
        <v>15</v>
      </c>
      <c r="R157" s="21" t="n">
        <v>19</v>
      </c>
      <c r="S157" s="16" t="n">
        <v>15</v>
      </c>
      <c r="T157" s="16" t="n">
        <v>35</v>
      </c>
      <c r="U157" s="16" t="n">
        <v>150</v>
      </c>
      <c r="V157" s="16" t="n">
        <v>130</v>
      </c>
      <c r="W157" s="16" t="n">
        <v>180</v>
      </c>
      <c r="X157" s="22" t="n">
        <v>4.4</v>
      </c>
      <c r="Y157" s="18" t="n">
        <v>4</v>
      </c>
      <c r="Z157" s="18" t="n">
        <v>4.8</v>
      </c>
      <c r="AA157" s="23" t="n">
        <v>0</v>
      </c>
      <c r="AB157" s="15" t="n">
        <v>1.39233351291717</v>
      </c>
      <c r="AC157" s="16" t="n">
        <v>692</v>
      </c>
      <c r="AD157" s="16" t="n">
        <v>1</v>
      </c>
      <c r="AE157" s="16" t="s">
        <v>776</v>
      </c>
      <c r="AF157" s="15" t="n">
        <f aca="false">VLOOKUP($AE157,STARING_REEKSEN!$A:$J,3,0)</f>
        <v>0.02</v>
      </c>
      <c r="AG157" s="15" t="n">
        <f aca="false">VLOOKUP($AE157,STARING_REEKSEN!$A:$J,4,0)</f>
        <v>0.443</v>
      </c>
      <c r="AH157" s="15" t="n">
        <f aca="false">VLOOKUP($AE157,STARING_REEKSEN!$A:$J,5,0)*100</f>
        <v>1.5</v>
      </c>
      <c r="AI157" s="15" t="n">
        <f aca="false">VLOOKUP($AE157,STARING_REEKSEN!$A:$J,6,0)</f>
        <v>1.505</v>
      </c>
      <c r="AJ157" s="15" t="n">
        <f aca="false">VLOOKUP($AE157,STARING_REEKSEN!$A:$J,7,0)/100</f>
        <v>0.1908</v>
      </c>
      <c r="AK157" s="24" t="n">
        <f aca="false">VLOOKUP($AE157,STARING_REEKSEN!$A:$J,8,0)</f>
        <v>0.139</v>
      </c>
      <c r="AL157" s="15" t="n">
        <f aca="false">1-(1/AI157)</f>
        <v>0.335548172757475</v>
      </c>
      <c r="AM157" s="0" t="n">
        <f aca="false">(I157)/100</f>
        <v>0.25</v>
      </c>
      <c r="AN157" s="25" t="n">
        <f aca="false">1+POWER(AH157*AM157,AI157)</f>
        <v>1.22851623387135</v>
      </c>
      <c r="AO157" s="25" t="n">
        <f aca="false">POWER(AH157*AM157,AI157-1)</f>
        <v>0.609376623656929</v>
      </c>
      <c r="AP157" s="25" t="n">
        <f aca="false">POWER(POWER(AN157,AL157)-AO157,2)</f>
        <v>0.213556697396919</v>
      </c>
      <c r="AQ157" s="25" t="n">
        <f aca="false">POWER(AN157,AL157*(AK157+2))</f>
        <v>1.15918306367378</v>
      </c>
      <c r="AR157" s="26" t="n">
        <f aca="false">AJ157</f>
        <v>0.1908</v>
      </c>
      <c r="AS157" s="15" t="n">
        <f aca="false">(J157-I157)/100</f>
        <v>0.45</v>
      </c>
      <c r="AT157" s="15" t="n">
        <f aca="false">AR157*AS157</f>
        <v>0.08586</v>
      </c>
      <c r="AU157" s="15" t="n">
        <f aca="false">AF157+(AG157-AF157)/POWER(AN157,AL157)</f>
        <v>0.41477420697502</v>
      </c>
      <c r="AV157" s="15" t="n">
        <f aca="false">AU157*AS157</f>
        <v>0.186648393138759</v>
      </c>
      <c r="AW157" s="15" t="n">
        <f aca="false">K157*AS157</f>
        <v>2.025</v>
      </c>
      <c r="AX157" s="42" t="n">
        <f aca="false">ROUND(SUMIF(B:B,B157,AT:AT)/SUMIF(B:B,B157,AS:AS),4)</f>
        <v>0.174</v>
      </c>
      <c r="AY157" s="42" t="n">
        <f aca="false">IF(SUMIF(B:B,B157,AS:AS)&lt;=0,0,AX157)</f>
        <v>0.174</v>
      </c>
      <c r="AZ157" s="15" t="n">
        <f aca="false">ROUND(SUMIF(B:B,B157,AV:AV)/SUMIF(B:B,B157,AS:AS),2)</f>
        <v>0.36</v>
      </c>
      <c r="BA157" s="0" t="n">
        <f aca="false">ROUND(SUMIF(B:B,B157,AW:AW)/SUMIF(B:B,B157,AS:AS),0)/100</f>
        <v>0.04</v>
      </c>
      <c r="BB157" s="0" t="n">
        <f aca="false">IF(B157&lt;207,IF(NOT(B157=B156),IF(N157&gt;25,(J157-I157)/100,0),IF(BB156&gt;0,IF(N157&gt;25,(J157-I157)/100,0),0)),0)</f>
        <v>0</v>
      </c>
      <c r="BC157" s="0" t="n">
        <f aca="false">SUMIF(B:B,B157,BB:BB)</f>
        <v>0</v>
      </c>
    </row>
    <row r="158" customFormat="false" ht="12.8" hidden="false" customHeight="false" outlineLevel="0" collapsed="false">
      <c r="A158" s="14" t="n">
        <v>3005</v>
      </c>
      <c r="B158" s="15" t="n">
        <v>317</v>
      </c>
      <c r="C158" s="15" t="n">
        <v>70</v>
      </c>
      <c r="D158" s="16" t="n">
        <v>8090</v>
      </c>
      <c r="E158" s="16" t="s">
        <v>203</v>
      </c>
      <c r="F158" s="16" t="s">
        <v>729</v>
      </c>
      <c r="G158" s="16" t="n">
        <v>3</v>
      </c>
      <c r="H158" s="16" t="s">
        <v>772</v>
      </c>
      <c r="I158" s="16" t="n">
        <v>70</v>
      </c>
      <c r="J158" s="16" t="n">
        <v>90</v>
      </c>
      <c r="K158" s="44" t="n">
        <v>3.3</v>
      </c>
      <c r="L158" s="18" t="n">
        <v>2</v>
      </c>
      <c r="M158" s="18" t="n">
        <v>7</v>
      </c>
      <c r="N158" s="19" t="n">
        <v>4</v>
      </c>
      <c r="O158" s="16" t="n">
        <v>3</v>
      </c>
      <c r="P158" s="16" t="n">
        <v>8</v>
      </c>
      <c r="Q158" s="20" t="n">
        <v>15</v>
      </c>
      <c r="R158" s="21" t="n">
        <v>19</v>
      </c>
      <c r="S158" s="16" t="n">
        <v>15</v>
      </c>
      <c r="T158" s="16" t="n">
        <v>35</v>
      </c>
      <c r="U158" s="16" t="n">
        <v>150</v>
      </c>
      <c r="V158" s="16" t="n">
        <v>130</v>
      </c>
      <c r="W158" s="16" t="n">
        <v>180</v>
      </c>
      <c r="X158" s="22" t="n">
        <v>4.4</v>
      </c>
      <c r="Y158" s="18" t="n">
        <v>4</v>
      </c>
      <c r="Z158" s="18" t="n">
        <v>4.8</v>
      </c>
      <c r="AA158" s="23" t="n">
        <v>0</v>
      </c>
      <c r="AB158" s="15" t="n">
        <v>1.43649529112969</v>
      </c>
      <c r="AC158" s="16" t="n">
        <v>410</v>
      </c>
      <c r="AD158" s="16" t="n">
        <v>1</v>
      </c>
      <c r="AE158" s="16" t="s">
        <v>776</v>
      </c>
      <c r="AF158" s="15" t="n">
        <f aca="false">VLOOKUP($AE158,STARING_REEKSEN!$A:$J,3,0)</f>
        <v>0.02</v>
      </c>
      <c r="AG158" s="15" t="n">
        <f aca="false">VLOOKUP($AE158,STARING_REEKSEN!$A:$J,4,0)</f>
        <v>0.443</v>
      </c>
      <c r="AH158" s="15" t="n">
        <f aca="false">VLOOKUP($AE158,STARING_REEKSEN!$A:$J,5,0)*100</f>
        <v>1.5</v>
      </c>
      <c r="AI158" s="15" t="n">
        <f aca="false">VLOOKUP($AE158,STARING_REEKSEN!$A:$J,6,0)</f>
        <v>1.505</v>
      </c>
      <c r="AJ158" s="15" t="n">
        <f aca="false">VLOOKUP($AE158,STARING_REEKSEN!$A:$J,7,0)/100</f>
        <v>0.1908</v>
      </c>
      <c r="AK158" s="24" t="n">
        <f aca="false">VLOOKUP($AE158,STARING_REEKSEN!$A:$J,8,0)</f>
        <v>0.139</v>
      </c>
      <c r="AL158" s="15" t="n">
        <f aca="false">1-(1/AI158)</f>
        <v>0.335548172757475</v>
      </c>
      <c r="AM158" s="0" t="n">
        <f aca="false">(I158)/100</f>
        <v>0.7</v>
      </c>
      <c r="AN158" s="25" t="n">
        <f aca="false">1+POWER(AH158*AM158,AI158)</f>
        <v>2.07619233640904</v>
      </c>
      <c r="AO158" s="25" t="n">
        <f aca="false">POWER(AH158*AM158,AI158-1)</f>
        <v>1.02494508229432</v>
      </c>
      <c r="AP158" s="25" t="n">
        <f aca="false">POWER(POWER(AN158,AL158)-AO158,2)</f>
        <v>0.0639291731125505</v>
      </c>
      <c r="AQ158" s="25" t="n">
        <f aca="false">POWER(AN158,AL158*(AK158+2))</f>
        <v>1.68933140399811</v>
      </c>
      <c r="AR158" s="26" t="n">
        <f aca="false">AJ158</f>
        <v>0.1908</v>
      </c>
      <c r="AS158" s="15" t="n">
        <f aca="false">(J158-I158)/100</f>
        <v>0.2</v>
      </c>
      <c r="AT158" s="15" t="n">
        <f aca="false">AR158*AS158</f>
        <v>0.03816</v>
      </c>
      <c r="AU158" s="15" t="n">
        <f aca="false">AF158+(AG158-AF158)/POWER(AN158,AL158)</f>
        <v>0.35104101842837</v>
      </c>
      <c r="AV158" s="15" t="n">
        <f aca="false">AU158*AS158</f>
        <v>0.0702082036856741</v>
      </c>
      <c r="AW158" s="15" t="n">
        <f aca="false">K158*AS158</f>
        <v>0.66</v>
      </c>
      <c r="AX158" s="42" t="n">
        <f aca="false">ROUND(SUMIF(B:B,B158,AT:AT)/SUMIF(B:B,B158,AS:AS),4)</f>
        <v>0.174</v>
      </c>
      <c r="AY158" s="42" t="n">
        <f aca="false">IF(SUMIF(B:B,B158,AS:AS)&lt;=0,0,AX158)</f>
        <v>0.174</v>
      </c>
      <c r="AZ158" s="15" t="n">
        <f aca="false">ROUND(SUMIF(B:B,B158,AV:AV)/SUMIF(B:B,B158,AS:AS),2)</f>
        <v>0.36</v>
      </c>
      <c r="BA158" s="0" t="n">
        <f aca="false">ROUND(SUMIF(B:B,B158,AW:AW)/SUMIF(B:B,B158,AS:AS),0)/100</f>
        <v>0.04</v>
      </c>
      <c r="BB158" s="0" t="n">
        <f aca="false">IF(B158&lt;207,IF(NOT(B158=B157),IF(N158&gt;25,(J158-I158)/100,0),IF(BB157&gt;0,IF(N158&gt;25,(J158-I158)/100,0),0)),0)</f>
        <v>0</v>
      </c>
      <c r="BC158" s="0" t="n">
        <f aca="false">SUMIF(B:B,B158,BB:BB)</f>
        <v>0</v>
      </c>
    </row>
    <row r="159" customFormat="false" ht="12.8" hidden="false" customHeight="false" outlineLevel="0" collapsed="false">
      <c r="A159" s="14" t="n">
        <v>3005</v>
      </c>
      <c r="B159" s="15" t="n">
        <v>317</v>
      </c>
      <c r="C159" s="15" t="n">
        <v>70</v>
      </c>
      <c r="D159" s="16" t="n">
        <v>8090</v>
      </c>
      <c r="E159" s="16" t="s">
        <v>203</v>
      </c>
      <c r="F159" s="16" t="s">
        <v>729</v>
      </c>
      <c r="G159" s="16" t="n">
        <v>4</v>
      </c>
      <c r="H159" s="16" t="s">
        <v>750</v>
      </c>
      <c r="I159" s="16" t="n">
        <v>90</v>
      </c>
      <c r="J159" s="16" t="n">
        <v>110</v>
      </c>
      <c r="K159" s="44" t="n">
        <v>1.6</v>
      </c>
      <c r="L159" s="18" t="n">
        <v>0.5</v>
      </c>
      <c r="M159" s="18" t="n">
        <v>5</v>
      </c>
      <c r="N159" s="19" t="n">
        <v>4</v>
      </c>
      <c r="O159" s="16" t="n">
        <v>3</v>
      </c>
      <c r="P159" s="16" t="n">
        <v>8</v>
      </c>
      <c r="Q159" s="20" t="n">
        <v>15</v>
      </c>
      <c r="R159" s="21" t="n">
        <v>19</v>
      </c>
      <c r="S159" s="16" t="n">
        <v>15</v>
      </c>
      <c r="T159" s="16" t="n">
        <v>35</v>
      </c>
      <c r="U159" s="16" t="n">
        <v>150</v>
      </c>
      <c r="V159" s="16" t="n">
        <v>130</v>
      </c>
      <c r="W159" s="16" t="n">
        <v>180</v>
      </c>
      <c r="X159" s="22" t="n">
        <v>4.4</v>
      </c>
      <c r="Y159" s="18" t="n">
        <v>4</v>
      </c>
      <c r="Z159" s="18" t="n">
        <v>4.8</v>
      </c>
      <c r="AA159" s="23" t="n">
        <v>0</v>
      </c>
      <c r="AB159" s="15" t="n">
        <v>1.58013149060887</v>
      </c>
      <c r="AC159" s="16" t="n">
        <v>410</v>
      </c>
      <c r="AD159" s="16" t="n">
        <v>0</v>
      </c>
      <c r="AE159" s="16" t="s">
        <v>732</v>
      </c>
      <c r="AF159" s="15" t="n">
        <f aca="false">VLOOKUP($AE159,STARING_REEKSEN!$A:$J,3,0)</f>
        <v>0.01</v>
      </c>
      <c r="AG159" s="15" t="n">
        <f aca="false">VLOOKUP($AE159,STARING_REEKSEN!$A:$J,4,0)</f>
        <v>0.34</v>
      </c>
      <c r="AH159" s="15" t="n">
        <f aca="false">VLOOKUP($AE159,STARING_REEKSEN!$A:$J,5,0)*100</f>
        <v>1.72</v>
      </c>
      <c r="AI159" s="15" t="n">
        <f aca="false">VLOOKUP($AE159,STARING_REEKSEN!$A:$J,6,0)</f>
        <v>1.703</v>
      </c>
      <c r="AJ159" s="15" t="n">
        <f aca="false">VLOOKUP($AE159,STARING_REEKSEN!$A:$J,7,0)/100</f>
        <v>0.1237</v>
      </c>
      <c r="AK159" s="24" t="n">
        <f aca="false">VLOOKUP($AE159,STARING_REEKSEN!$A:$J,8,0)</f>
        <v>0</v>
      </c>
      <c r="AL159" s="15" t="n">
        <f aca="false">1-(1/AI159)</f>
        <v>0.412800939518497</v>
      </c>
      <c r="AM159" s="0" t="n">
        <f aca="false">(I159)/100</f>
        <v>0.9</v>
      </c>
      <c r="AN159" s="25" t="n">
        <f aca="false">1+POWER(AH159*AM159,AI159)</f>
        <v>3.10465026641574</v>
      </c>
      <c r="AO159" s="25" t="n">
        <f aca="false">POWER(AH159*AM159,AI159-1)</f>
        <v>1.359593195359</v>
      </c>
      <c r="AP159" s="25" t="n">
        <f aca="false">POWER(POWER(AN159,AL159)-AO159,2)</f>
        <v>0.0560105980097847</v>
      </c>
      <c r="AQ159" s="25" t="n">
        <f aca="false">POWER(AN159,AL159*(AK159+2))</f>
        <v>2.54804208636217</v>
      </c>
      <c r="AR159" s="26" t="n">
        <f aca="false">AJ159</f>
        <v>0.1237</v>
      </c>
      <c r="AS159" s="15" t="n">
        <f aca="false">(J159-I159)/100</f>
        <v>0.2</v>
      </c>
      <c r="AT159" s="15" t="n">
        <f aca="false">AR159*AS159</f>
        <v>0.02474</v>
      </c>
      <c r="AU159" s="15" t="n">
        <f aca="false">AF159+(AG159-AF159)/POWER(AN159,AL159)</f>
        <v>0.216733397207791</v>
      </c>
      <c r="AV159" s="15" t="n">
        <f aca="false">AU159*AS159</f>
        <v>0.0433466794415582</v>
      </c>
      <c r="AW159" s="15" t="n">
        <f aca="false">K159*AS159</f>
        <v>0.32</v>
      </c>
      <c r="AX159" s="42" t="n">
        <f aca="false">ROUND(SUMIF(B:B,B159,AT:AT)/SUMIF(B:B,B159,AS:AS),4)</f>
        <v>0.174</v>
      </c>
      <c r="AY159" s="42" t="n">
        <f aca="false">IF(SUMIF(B:B,B159,AS:AS)&lt;=0,0,AX159)</f>
        <v>0.174</v>
      </c>
      <c r="AZ159" s="15" t="n">
        <f aca="false">ROUND(SUMIF(B:B,B159,AV:AV)/SUMIF(B:B,B159,AS:AS),2)</f>
        <v>0.36</v>
      </c>
      <c r="BA159" s="0" t="n">
        <f aca="false">ROUND(SUMIF(B:B,B159,AW:AW)/SUMIF(B:B,B159,AS:AS),0)/100</f>
        <v>0.04</v>
      </c>
      <c r="BB159" s="0" t="n">
        <f aca="false">IF(B159&lt;207,IF(NOT(B159=B158),IF(N159&gt;25,(J159-I159)/100,0),IF(BB158&gt;0,IF(N159&gt;25,(J159-I159)/100,0),0)),0)</f>
        <v>0</v>
      </c>
      <c r="BC159" s="0" t="n">
        <f aca="false">SUMIF(B:B,B159,BB:BB)</f>
        <v>0</v>
      </c>
    </row>
    <row r="160" customFormat="false" ht="12.8" hidden="false" customHeight="false" outlineLevel="0" collapsed="false">
      <c r="A160" s="14" t="n">
        <v>3005</v>
      </c>
      <c r="B160" s="15" t="n">
        <v>317</v>
      </c>
      <c r="C160" s="15" t="n">
        <v>70</v>
      </c>
      <c r="D160" s="16" t="n">
        <v>8090</v>
      </c>
      <c r="E160" s="16" t="s">
        <v>203</v>
      </c>
      <c r="F160" s="16" t="s">
        <v>729</v>
      </c>
      <c r="G160" s="16" t="n">
        <v>5</v>
      </c>
      <c r="H160" s="16" t="s">
        <v>706</v>
      </c>
      <c r="I160" s="16" t="n">
        <v>110</v>
      </c>
      <c r="J160" s="16" t="n">
        <v>120</v>
      </c>
      <c r="K160" s="44" t="n">
        <v>0.3</v>
      </c>
      <c r="L160" s="18" t="n">
        <v>0.1</v>
      </c>
      <c r="M160" s="18" t="n">
        <v>1</v>
      </c>
      <c r="N160" s="19" t="n">
        <v>4</v>
      </c>
      <c r="O160" s="16" t="n">
        <v>3</v>
      </c>
      <c r="P160" s="16" t="n">
        <v>8</v>
      </c>
      <c r="Q160" s="20" t="n">
        <v>15</v>
      </c>
      <c r="R160" s="21" t="n">
        <v>19</v>
      </c>
      <c r="S160" s="16" t="n">
        <v>10</v>
      </c>
      <c r="T160" s="16" t="n">
        <v>35</v>
      </c>
      <c r="U160" s="16" t="n">
        <v>150</v>
      </c>
      <c r="V160" s="16" t="n">
        <v>130</v>
      </c>
      <c r="W160" s="16" t="n">
        <v>180</v>
      </c>
      <c r="X160" s="22" t="n">
        <v>4.8</v>
      </c>
      <c r="Y160" s="18" t="n">
        <v>4</v>
      </c>
      <c r="Z160" s="18" t="n">
        <v>5</v>
      </c>
      <c r="AA160" s="23" t="n">
        <v>0</v>
      </c>
      <c r="AB160" s="15" t="n">
        <v>1.64220135695574</v>
      </c>
      <c r="AC160" s="16" t="n">
        <v>410</v>
      </c>
      <c r="AD160" s="16" t="n">
        <v>0</v>
      </c>
      <c r="AE160" s="16" t="s">
        <v>732</v>
      </c>
      <c r="AF160" s="15" t="n">
        <f aca="false">VLOOKUP($AE160,STARING_REEKSEN!$A:$J,3,0)</f>
        <v>0.01</v>
      </c>
      <c r="AG160" s="15" t="n">
        <f aca="false">VLOOKUP($AE160,STARING_REEKSEN!$A:$J,4,0)</f>
        <v>0.34</v>
      </c>
      <c r="AH160" s="15" t="n">
        <f aca="false">VLOOKUP($AE160,STARING_REEKSEN!$A:$J,5,0)*100</f>
        <v>1.72</v>
      </c>
      <c r="AI160" s="15" t="n">
        <f aca="false">VLOOKUP($AE160,STARING_REEKSEN!$A:$J,6,0)</f>
        <v>1.703</v>
      </c>
      <c r="AJ160" s="15" t="n">
        <f aca="false">VLOOKUP($AE160,STARING_REEKSEN!$A:$J,7,0)/100</f>
        <v>0.1237</v>
      </c>
      <c r="AK160" s="24" t="n">
        <f aca="false">VLOOKUP($AE160,STARING_REEKSEN!$A:$J,8,0)</f>
        <v>0</v>
      </c>
      <c r="AL160" s="15" t="n">
        <f aca="false">1-(1/AI160)</f>
        <v>0.412800939518497</v>
      </c>
      <c r="AM160" s="0" t="n">
        <f aca="false">(I160)/100</f>
        <v>1.1</v>
      </c>
      <c r="AN160" s="25" t="n">
        <f aca="false">1+POWER(AH160*AM160,AI160)</f>
        <v>3.96207934604279</v>
      </c>
      <c r="AO160" s="25" t="n">
        <f aca="false">POWER(AH160*AM160,AI160-1)</f>
        <v>1.56558104970549</v>
      </c>
      <c r="AP160" s="25" t="n">
        <f aca="false">POWER(POWER(AN160,AL160)-AO160,2)</f>
        <v>0.0398953303910335</v>
      </c>
      <c r="AQ160" s="25" t="n">
        <f aca="false">POWER(AN160,AL160*(AK160+2))</f>
        <v>3.1163518929839</v>
      </c>
      <c r="AR160" s="26" t="n">
        <f aca="false">AJ160</f>
        <v>0.1237</v>
      </c>
      <c r="AS160" s="15" t="n">
        <f aca="false">(J160-I160)/100</f>
        <v>0.1</v>
      </c>
      <c r="AT160" s="15" t="n">
        <f aca="false">AR160*AS160</f>
        <v>0.01237</v>
      </c>
      <c r="AU160" s="15" t="n">
        <f aca="false">AF160+(AG160-AF160)/POWER(AN160,AL160)</f>
        <v>0.196935030900224</v>
      </c>
      <c r="AV160" s="15" t="n">
        <f aca="false">AU160*AS160</f>
        <v>0.0196935030900224</v>
      </c>
      <c r="AW160" s="15" t="n">
        <f aca="false">K160*AS160</f>
        <v>0.03</v>
      </c>
      <c r="AX160" s="42" t="n">
        <f aca="false">ROUND(SUMIF(B:B,B160,AT:AT)/SUMIF(B:B,B160,AS:AS),4)</f>
        <v>0.174</v>
      </c>
      <c r="AY160" s="42" t="n">
        <f aca="false">IF(SUMIF(B:B,B160,AS:AS)&lt;=0,0,AX160)</f>
        <v>0.174</v>
      </c>
      <c r="AZ160" s="15" t="n">
        <f aca="false">ROUND(SUMIF(B:B,B160,AV:AV)/SUMIF(B:B,B160,AS:AS),2)</f>
        <v>0.36</v>
      </c>
      <c r="BA160" s="0" t="n">
        <f aca="false">ROUND(SUMIF(B:B,B160,AW:AW)/SUMIF(B:B,B160,AS:AS),0)/100</f>
        <v>0.04</v>
      </c>
      <c r="BB160" s="0" t="n">
        <f aca="false">IF(B160&lt;207,IF(NOT(B160=B159),IF(N160&gt;25,(J160-I160)/100,0),IF(BB159&gt;0,IF(N160&gt;25,(J160-I160)/100,0),0)),0)</f>
        <v>0</v>
      </c>
      <c r="BC160" s="0" t="n">
        <f aca="false">SUMIF(B:B,B160,BB:BB)</f>
        <v>0</v>
      </c>
    </row>
    <row r="161" customFormat="false" ht="12.8" hidden="false" customHeight="false" outlineLevel="0" collapsed="false">
      <c r="A161" s="14" t="n">
        <v>3018</v>
      </c>
      <c r="B161" s="15" t="n">
        <v>318</v>
      </c>
      <c r="C161" s="15" t="n">
        <v>84</v>
      </c>
      <c r="D161" s="16" t="n">
        <v>8101</v>
      </c>
      <c r="E161" s="16" t="s">
        <v>782</v>
      </c>
      <c r="F161" s="16" t="s">
        <v>700</v>
      </c>
      <c r="G161" s="16" t="n">
        <v>1</v>
      </c>
      <c r="H161" s="16" t="s">
        <v>722</v>
      </c>
      <c r="I161" s="16" t="n">
        <v>0</v>
      </c>
      <c r="J161" s="16" t="n">
        <v>25</v>
      </c>
      <c r="K161" s="44" t="n">
        <v>6</v>
      </c>
      <c r="L161" s="18" t="n">
        <v>4</v>
      </c>
      <c r="M161" s="18" t="n">
        <v>10</v>
      </c>
      <c r="N161" s="19" t="n">
        <v>5</v>
      </c>
      <c r="O161" s="16" t="n">
        <v>3</v>
      </c>
      <c r="P161" s="16" t="n">
        <v>10</v>
      </c>
      <c r="Q161" s="20" t="n">
        <v>23</v>
      </c>
      <c r="R161" s="21" t="n">
        <v>28</v>
      </c>
      <c r="S161" s="16" t="n">
        <v>15</v>
      </c>
      <c r="T161" s="16" t="n">
        <v>40</v>
      </c>
      <c r="U161" s="16" t="n">
        <v>150</v>
      </c>
      <c r="V161" s="16" t="n">
        <v>130</v>
      </c>
      <c r="W161" s="16" t="n">
        <v>180</v>
      </c>
      <c r="X161" s="22" t="n">
        <v>4.4</v>
      </c>
      <c r="Y161" s="18" t="n">
        <v>4</v>
      </c>
      <c r="Z161" s="18" t="n">
        <v>5</v>
      </c>
      <c r="AA161" s="23" t="n">
        <v>0</v>
      </c>
      <c r="AB161" s="15" t="n">
        <v>1.31415507164992</v>
      </c>
      <c r="AC161" s="16" t="n">
        <v>692</v>
      </c>
      <c r="AD161" s="16" t="n">
        <v>1</v>
      </c>
      <c r="AE161" s="16" t="s">
        <v>776</v>
      </c>
      <c r="AF161" s="15" t="n">
        <f aca="false">VLOOKUP($AE161,STARING_REEKSEN!$A:$J,3,0)</f>
        <v>0.02</v>
      </c>
      <c r="AG161" s="15" t="n">
        <f aca="false">VLOOKUP($AE161,STARING_REEKSEN!$A:$J,4,0)</f>
        <v>0.443</v>
      </c>
      <c r="AH161" s="15" t="n">
        <f aca="false">VLOOKUP($AE161,STARING_REEKSEN!$A:$J,5,0)*100</f>
        <v>1.5</v>
      </c>
      <c r="AI161" s="15" t="n">
        <f aca="false">VLOOKUP($AE161,STARING_REEKSEN!$A:$J,6,0)</f>
        <v>1.505</v>
      </c>
      <c r="AJ161" s="15" t="n">
        <f aca="false">VLOOKUP($AE161,STARING_REEKSEN!$A:$J,7,0)/100</f>
        <v>0.1908</v>
      </c>
      <c r="AK161" s="24" t="n">
        <f aca="false">VLOOKUP($AE161,STARING_REEKSEN!$A:$J,8,0)</f>
        <v>0.139</v>
      </c>
      <c r="AL161" s="15" t="n">
        <f aca="false">1-(1/AI161)</f>
        <v>0.335548172757475</v>
      </c>
      <c r="AM161" s="0" t="n">
        <f aca="false">(I161)/100</f>
        <v>0</v>
      </c>
      <c r="AN161" s="25" t="n">
        <f aca="false">1+POWER(AH161*AM161,AI161)</f>
        <v>1</v>
      </c>
      <c r="AO161" s="25" t="n">
        <f aca="false">POWER(AH161*AM161,AI161-1)</f>
        <v>0</v>
      </c>
      <c r="AP161" s="25" t="n">
        <f aca="false">POWER(POWER(AN161,AL161)-AO161,2)</f>
        <v>1</v>
      </c>
      <c r="AQ161" s="25" t="n">
        <f aca="false">POWER(AN161,AL161*(AK161+2))</f>
        <v>1</v>
      </c>
      <c r="AR161" s="26" t="n">
        <f aca="false">AJ161</f>
        <v>0.1908</v>
      </c>
      <c r="AS161" s="15" t="n">
        <f aca="false">(J161-I161)/100</f>
        <v>0.25</v>
      </c>
      <c r="AT161" s="15" t="n">
        <f aca="false">AR161*AS161</f>
        <v>0.0477</v>
      </c>
      <c r="AU161" s="15" t="n">
        <f aca="false">AF161+(AG161-AF161)/POWER(AN161,AL161)</f>
        <v>0.443</v>
      </c>
      <c r="AV161" s="15" t="n">
        <f aca="false">AU161*AS161</f>
        <v>0.11075</v>
      </c>
      <c r="AW161" s="15" t="n">
        <f aca="false">K161*AS161</f>
        <v>1.5</v>
      </c>
      <c r="AX161" s="42" t="n">
        <f aca="false">ROUND(SUMIF(B:B,B161,AT:AT)/SUMIF(B:B,B161,AS:AS),4)</f>
        <v>0.141</v>
      </c>
      <c r="AY161" s="42" t="n">
        <f aca="false">IF(SUMIF(B:B,B161,AS:AS)&lt;=0,0,AX161)</f>
        <v>0.141</v>
      </c>
      <c r="AZ161" s="15" t="n">
        <f aca="false">ROUND(SUMIF(B:B,B161,AV:AV)/SUMIF(B:B,B161,AS:AS),2)</f>
        <v>0.38</v>
      </c>
      <c r="BA161" s="0" t="n">
        <f aca="false">ROUND(SUMIF(B:B,B161,AW:AW)/SUMIF(B:B,B161,AS:AS),0)/100</f>
        <v>0.03</v>
      </c>
      <c r="BB161" s="0" t="n">
        <f aca="false">IF(B161&lt;207,IF(NOT(B161=B160),IF(N161&gt;25,(J161-I161)/100,0),IF(BB160&gt;0,IF(N161&gt;25,(J161-I161)/100,0),0)),0)</f>
        <v>0</v>
      </c>
      <c r="BC161" s="0" t="n">
        <f aca="false">SUMIF(B:B,B161,BB:BB)</f>
        <v>0</v>
      </c>
    </row>
    <row r="162" customFormat="false" ht="12.8" hidden="false" customHeight="false" outlineLevel="0" collapsed="false">
      <c r="A162" s="14" t="n">
        <v>3018</v>
      </c>
      <c r="B162" s="15" t="n">
        <v>318</v>
      </c>
      <c r="C162" s="15" t="n">
        <v>84</v>
      </c>
      <c r="D162" s="16" t="n">
        <v>8101</v>
      </c>
      <c r="E162" s="16" t="s">
        <v>782</v>
      </c>
      <c r="F162" s="16" t="s">
        <v>700</v>
      </c>
      <c r="G162" s="16" t="n">
        <v>2</v>
      </c>
      <c r="H162" s="16" t="s">
        <v>775</v>
      </c>
      <c r="I162" s="16" t="n">
        <v>25</v>
      </c>
      <c r="J162" s="16" t="n">
        <v>60</v>
      </c>
      <c r="K162" s="44" t="n">
        <v>5</v>
      </c>
      <c r="L162" s="18" t="n">
        <v>3</v>
      </c>
      <c r="M162" s="18" t="n">
        <v>8</v>
      </c>
      <c r="N162" s="19" t="n">
        <v>5</v>
      </c>
      <c r="O162" s="16" t="n">
        <v>3</v>
      </c>
      <c r="P162" s="16" t="n">
        <v>10</v>
      </c>
      <c r="Q162" s="20" t="n">
        <v>23</v>
      </c>
      <c r="R162" s="21" t="n">
        <v>28</v>
      </c>
      <c r="S162" s="16" t="n">
        <v>15</v>
      </c>
      <c r="T162" s="16" t="n">
        <v>40</v>
      </c>
      <c r="U162" s="16" t="n">
        <v>150</v>
      </c>
      <c r="V162" s="16" t="n">
        <v>130</v>
      </c>
      <c r="W162" s="16" t="n">
        <v>180</v>
      </c>
      <c r="X162" s="22" t="n">
        <v>4.2</v>
      </c>
      <c r="Y162" s="18" t="n">
        <v>3.9</v>
      </c>
      <c r="Z162" s="18" t="n">
        <v>4.8</v>
      </c>
      <c r="AA162" s="23" t="n">
        <v>0</v>
      </c>
      <c r="AB162" s="15" t="n">
        <v>1.34671935617483</v>
      </c>
      <c r="AC162" s="16" t="n">
        <v>692</v>
      </c>
      <c r="AD162" s="16" t="n">
        <v>1</v>
      </c>
      <c r="AE162" s="16" t="s">
        <v>776</v>
      </c>
      <c r="AF162" s="15" t="n">
        <f aca="false">VLOOKUP($AE162,STARING_REEKSEN!$A:$J,3,0)</f>
        <v>0.02</v>
      </c>
      <c r="AG162" s="15" t="n">
        <f aca="false">VLOOKUP($AE162,STARING_REEKSEN!$A:$J,4,0)</f>
        <v>0.443</v>
      </c>
      <c r="AH162" s="15" t="n">
        <f aca="false">VLOOKUP($AE162,STARING_REEKSEN!$A:$J,5,0)*100</f>
        <v>1.5</v>
      </c>
      <c r="AI162" s="15" t="n">
        <f aca="false">VLOOKUP($AE162,STARING_REEKSEN!$A:$J,6,0)</f>
        <v>1.505</v>
      </c>
      <c r="AJ162" s="15" t="n">
        <f aca="false">VLOOKUP($AE162,STARING_REEKSEN!$A:$J,7,0)/100</f>
        <v>0.1908</v>
      </c>
      <c r="AK162" s="24" t="n">
        <f aca="false">VLOOKUP($AE162,STARING_REEKSEN!$A:$J,8,0)</f>
        <v>0.139</v>
      </c>
      <c r="AL162" s="15" t="n">
        <f aca="false">1-(1/AI162)</f>
        <v>0.335548172757475</v>
      </c>
      <c r="AM162" s="0" t="n">
        <f aca="false">(I162)/100</f>
        <v>0.25</v>
      </c>
      <c r="AN162" s="25" t="n">
        <f aca="false">1+POWER(AH162*AM162,AI162)</f>
        <v>1.22851623387135</v>
      </c>
      <c r="AO162" s="25" t="n">
        <f aca="false">POWER(AH162*AM162,AI162-1)</f>
        <v>0.609376623656929</v>
      </c>
      <c r="AP162" s="25" t="n">
        <f aca="false">POWER(POWER(AN162,AL162)-AO162,2)</f>
        <v>0.213556697396919</v>
      </c>
      <c r="AQ162" s="25" t="n">
        <f aca="false">POWER(AN162,AL162*(AK162+2))</f>
        <v>1.15918306367378</v>
      </c>
      <c r="AR162" s="26" t="n">
        <f aca="false">AJ162</f>
        <v>0.1908</v>
      </c>
      <c r="AS162" s="15" t="n">
        <f aca="false">(J162-I162)/100</f>
        <v>0.35</v>
      </c>
      <c r="AT162" s="15" t="n">
        <f aca="false">AR162*AS162</f>
        <v>0.06678</v>
      </c>
      <c r="AU162" s="15" t="n">
        <f aca="false">AF162+(AG162-AF162)/POWER(AN162,AL162)</f>
        <v>0.41477420697502</v>
      </c>
      <c r="AV162" s="15" t="n">
        <f aca="false">AU162*AS162</f>
        <v>0.145170972441257</v>
      </c>
      <c r="AW162" s="15" t="n">
        <f aca="false">K162*AS162</f>
        <v>1.75</v>
      </c>
      <c r="AX162" s="42" t="n">
        <f aca="false">ROUND(SUMIF(B:B,B162,AT:AT)/SUMIF(B:B,B162,AS:AS),4)</f>
        <v>0.141</v>
      </c>
      <c r="AY162" s="42" t="n">
        <f aca="false">IF(SUMIF(B:B,B162,AS:AS)&lt;=0,0,AX162)</f>
        <v>0.141</v>
      </c>
      <c r="AZ162" s="15" t="n">
        <f aca="false">ROUND(SUMIF(B:B,B162,AV:AV)/SUMIF(B:B,B162,AS:AS),2)</f>
        <v>0.38</v>
      </c>
      <c r="BA162" s="0" t="n">
        <f aca="false">ROUND(SUMIF(B:B,B162,AW:AW)/SUMIF(B:B,B162,AS:AS),0)/100</f>
        <v>0.03</v>
      </c>
      <c r="BB162" s="0" t="n">
        <f aca="false">IF(B162&lt;207,IF(NOT(B162=B161),IF(N162&gt;25,(J162-I162)/100,0),IF(BB161&gt;0,IF(N162&gt;25,(J162-I162)/100,0),0)),0)</f>
        <v>0</v>
      </c>
      <c r="BC162" s="0" t="n">
        <f aca="false">SUMIF(B:B,B162,BB:BB)</f>
        <v>0</v>
      </c>
    </row>
    <row r="163" customFormat="false" ht="12.8" hidden="false" customHeight="false" outlineLevel="0" collapsed="false">
      <c r="A163" s="14" t="n">
        <v>3018</v>
      </c>
      <c r="B163" s="15" t="n">
        <v>318</v>
      </c>
      <c r="C163" s="15" t="n">
        <v>84</v>
      </c>
      <c r="D163" s="16" t="n">
        <v>8101</v>
      </c>
      <c r="E163" s="16" t="s">
        <v>782</v>
      </c>
      <c r="F163" s="16" t="s">
        <v>700</v>
      </c>
      <c r="G163" s="16" t="n">
        <v>3</v>
      </c>
      <c r="H163" s="16" t="s">
        <v>772</v>
      </c>
      <c r="I163" s="16" t="n">
        <v>60</v>
      </c>
      <c r="J163" s="16" t="n">
        <v>75</v>
      </c>
      <c r="K163" s="44" t="n">
        <v>3.6</v>
      </c>
      <c r="L163" s="18" t="n">
        <v>2</v>
      </c>
      <c r="M163" s="18" t="n">
        <v>8</v>
      </c>
      <c r="N163" s="19" t="n">
        <v>5</v>
      </c>
      <c r="O163" s="16" t="n">
        <v>3</v>
      </c>
      <c r="P163" s="16" t="n">
        <v>10</v>
      </c>
      <c r="Q163" s="20" t="n">
        <v>20</v>
      </c>
      <c r="R163" s="21" t="n">
        <v>25</v>
      </c>
      <c r="S163" s="16" t="n">
        <v>15</v>
      </c>
      <c r="T163" s="16" t="n">
        <v>40</v>
      </c>
      <c r="U163" s="16" t="n">
        <v>150</v>
      </c>
      <c r="V163" s="16" t="n">
        <v>130</v>
      </c>
      <c r="W163" s="16" t="n">
        <v>180</v>
      </c>
      <c r="X163" s="22" t="n">
        <v>4.2</v>
      </c>
      <c r="Y163" s="18" t="n">
        <v>3.9</v>
      </c>
      <c r="Z163" s="18" t="n">
        <v>4.8</v>
      </c>
      <c r="AA163" s="23" t="n">
        <v>0</v>
      </c>
      <c r="AB163" s="15" t="n">
        <v>1.40627322937683</v>
      </c>
      <c r="AC163" s="16" t="n">
        <v>410</v>
      </c>
      <c r="AD163" s="16" t="n">
        <v>1</v>
      </c>
      <c r="AE163" s="16" t="s">
        <v>776</v>
      </c>
      <c r="AF163" s="15" t="n">
        <f aca="false">VLOOKUP($AE163,STARING_REEKSEN!$A:$J,3,0)</f>
        <v>0.02</v>
      </c>
      <c r="AG163" s="15" t="n">
        <f aca="false">VLOOKUP($AE163,STARING_REEKSEN!$A:$J,4,0)</f>
        <v>0.443</v>
      </c>
      <c r="AH163" s="15" t="n">
        <f aca="false">VLOOKUP($AE163,STARING_REEKSEN!$A:$J,5,0)*100</f>
        <v>1.5</v>
      </c>
      <c r="AI163" s="15" t="n">
        <f aca="false">VLOOKUP($AE163,STARING_REEKSEN!$A:$J,6,0)</f>
        <v>1.505</v>
      </c>
      <c r="AJ163" s="15" t="n">
        <f aca="false">VLOOKUP($AE163,STARING_REEKSEN!$A:$J,7,0)/100</f>
        <v>0.1908</v>
      </c>
      <c r="AK163" s="24" t="n">
        <f aca="false">VLOOKUP($AE163,STARING_REEKSEN!$A:$J,8,0)</f>
        <v>0.139</v>
      </c>
      <c r="AL163" s="15" t="n">
        <f aca="false">1-(1/AI163)</f>
        <v>0.335548172757475</v>
      </c>
      <c r="AM163" s="0" t="n">
        <f aca="false">(I163)/100</f>
        <v>0.6</v>
      </c>
      <c r="AN163" s="25" t="n">
        <f aca="false">1+POWER(AH163*AM163,AI163)</f>
        <v>1.85336529477378</v>
      </c>
      <c r="AO163" s="25" t="n">
        <f aca="false">POWER(AH163*AM163,AI163-1)</f>
        <v>0.948183660859756</v>
      </c>
      <c r="AP163" s="25" t="n">
        <f aca="false">POWER(POWER(AN163,AL163)-AO163,2)</f>
        <v>0.0794343716938061</v>
      </c>
      <c r="AQ163" s="25" t="n">
        <f aca="false">POWER(AN163,AL163*(AK163+2))</f>
        <v>1.55713292678354</v>
      </c>
      <c r="AR163" s="26" t="n">
        <f aca="false">AJ163</f>
        <v>0.1908</v>
      </c>
      <c r="AS163" s="15" t="n">
        <f aca="false">(J163-I163)/100</f>
        <v>0.15</v>
      </c>
      <c r="AT163" s="15" t="n">
        <f aca="false">AR163*AS163</f>
        <v>0.02862</v>
      </c>
      <c r="AU163" s="15" t="n">
        <f aca="false">AF163+(AG163-AF163)/POWER(AN163,AL163)</f>
        <v>0.363895532981066</v>
      </c>
      <c r="AV163" s="15" t="n">
        <f aca="false">AU163*AS163</f>
        <v>0.0545843299471599</v>
      </c>
      <c r="AW163" s="15" t="n">
        <f aca="false">K163*AS163</f>
        <v>0.54</v>
      </c>
      <c r="AX163" s="42" t="n">
        <f aca="false">ROUND(SUMIF(B:B,B163,AT:AT)/SUMIF(B:B,B163,AS:AS),4)</f>
        <v>0.141</v>
      </c>
      <c r="AY163" s="42" t="n">
        <f aca="false">IF(SUMIF(B:B,B163,AS:AS)&lt;=0,0,AX163)</f>
        <v>0.141</v>
      </c>
      <c r="AZ163" s="15" t="n">
        <f aca="false">ROUND(SUMIF(B:B,B163,AV:AV)/SUMIF(B:B,B163,AS:AS),2)</f>
        <v>0.38</v>
      </c>
      <c r="BA163" s="0" t="n">
        <f aca="false">ROUND(SUMIF(B:B,B163,AW:AW)/SUMIF(B:B,B163,AS:AS),0)/100</f>
        <v>0.03</v>
      </c>
      <c r="BB163" s="0" t="n">
        <f aca="false">IF(B163&lt;207,IF(NOT(B163=B162),IF(N163&gt;25,(J163-I163)/100,0),IF(BB162&gt;0,IF(N163&gt;25,(J163-I163)/100,0),0)),0)</f>
        <v>0</v>
      </c>
      <c r="BC163" s="0" t="n">
        <f aca="false">SUMIF(B:B,B163,BB:BB)</f>
        <v>0</v>
      </c>
    </row>
    <row r="164" customFormat="false" ht="12.8" hidden="false" customHeight="false" outlineLevel="0" collapsed="false">
      <c r="A164" s="14" t="n">
        <v>3018</v>
      </c>
      <c r="B164" s="15" t="n">
        <v>318</v>
      </c>
      <c r="C164" s="15" t="n">
        <v>84</v>
      </c>
      <c r="D164" s="16" t="n">
        <v>8101</v>
      </c>
      <c r="E164" s="16" t="s">
        <v>782</v>
      </c>
      <c r="F164" s="16" t="s">
        <v>700</v>
      </c>
      <c r="G164" s="16" t="n">
        <v>4</v>
      </c>
      <c r="H164" s="16" t="s">
        <v>773</v>
      </c>
      <c r="I164" s="16" t="n">
        <v>75</v>
      </c>
      <c r="J164" s="16" t="n">
        <v>90</v>
      </c>
      <c r="K164" s="44" t="n">
        <v>1.3</v>
      </c>
      <c r="L164" s="18" t="n">
        <v>0.3</v>
      </c>
      <c r="M164" s="18" t="n">
        <v>5</v>
      </c>
      <c r="N164" s="19" t="n">
        <v>5</v>
      </c>
      <c r="O164" s="16" t="n">
        <v>3</v>
      </c>
      <c r="P164" s="16" t="n">
        <v>10</v>
      </c>
      <c r="Q164" s="20" t="n">
        <v>20</v>
      </c>
      <c r="R164" s="21" t="n">
        <v>25</v>
      </c>
      <c r="S164" s="16" t="n">
        <v>10</v>
      </c>
      <c r="T164" s="16" t="n">
        <v>40</v>
      </c>
      <c r="U164" s="16" t="n">
        <v>150</v>
      </c>
      <c r="V164" s="16" t="n">
        <v>130</v>
      </c>
      <c r="W164" s="16" t="n">
        <v>180</v>
      </c>
      <c r="X164" s="22" t="n">
        <v>4.3</v>
      </c>
      <c r="Y164" s="18" t="n">
        <v>3.9</v>
      </c>
      <c r="Z164" s="18" t="n">
        <v>4.8</v>
      </c>
      <c r="AA164" s="23" t="n">
        <v>0</v>
      </c>
      <c r="AB164" s="15" t="n">
        <v>1.57040264719653</v>
      </c>
      <c r="AC164" s="16" t="n">
        <v>410</v>
      </c>
      <c r="AD164" s="16" t="n">
        <v>0</v>
      </c>
      <c r="AE164" s="16" t="s">
        <v>732</v>
      </c>
      <c r="AF164" s="15" t="n">
        <f aca="false">VLOOKUP($AE164,STARING_REEKSEN!$A:$J,3,0)</f>
        <v>0.01</v>
      </c>
      <c r="AG164" s="15" t="n">
        <f aca="false">VLOOKUP($AE164,STARING_REEKSEN!$A:$J,4,0)</f>
        <v>0.34</v>
      </c>
      <c r="AH164" s="15" t="n">
        <f aca="false">VLOOKUP($AE164,STARING_REEKSEN!$A:$J,5,0)*100</f>
        <v>1.72</v>
      </c>
      <c r="AI164" s="15" t="n">
        <f aca="false">VLOOKUP($AE164,STARING_REEKSEN!$A:$J,6,0)</f>
        <v>1.703</v>
      </c>
      <c r="AJ164" s="15" t="n">
        <f aca="false">VLOOKUP($AE164,STARING_REEKSEN!$A:$J,7,0)/100</f>
        <v>0.1237</v>
      </c>
      <c r="AK164" s="24" t="n">
        <f aca="false">VLOOKUP($AE164,STARING_REEKSEN!$A:$J,8,0)</f>
        <v>0</v>
      </c>
      <c r="AL164" s="15" t="n">
        <f aca="false">1-(1/AI164)</f>
        <v>0.412800939518497</v>
      </c>
      <c r="AM164" s="0" t="n">
        <f aca="false">(I164)/100</f>
        <v>0.75</v>
      </c>
      <c r="AN164" s="25" t="n">
        <f aca="false">1+POWER(AH164*AM164,AI164)</f>
        <v>2.54288755721488</v>
      </c>
      <c r="AO164" s="25" t="n">
        <f aca="false">POWER(AH164*AM164,AI164-1)</f>
        <v>1.19603686605805</v>
      </c>
      <c r="AP164" s="25" t="n">
        <f aca="false">POWER(POWER(AN164,AL164)-AO164,2)</f>
        <v>0.0750596867768802</v>
      </c>
      <c r="AQ164" s="25" t="n">
        <f aca="false">POWER(AN164,AL164*(AK164+2))</f>
        <v>2.16092086165955</v>
      </c>
      <c r="AR164" s="26" t="n">
        <f aca="false">AJ164</f>
        <v>0.1237</v>
      </c>
      <c r="AS164" s="15" t="n">
        <f aca="false">(J164-I164)/100</f>
        <v>0.15</v>
      </c>
      <c r="AT164" s="15" t="n">
        <f aca="false">AR164*AS164</f>
        <v>0.018555</v>
      </c>
      <c r="AU164" s="15" t="n">
        <f aca="false">AF164+(AG164-AF164)/POWER(AN164,AL164)</f>
        <v>0.234488712296778</v>
      </c>
      <c r="AV164" s="15" t="n">
        <f aca="false">AU164*AS164</f>
        <v>0.0351733068445167</v>
      </c>
      <c r="AW164" s="15" t="n">
        <f aca="false">K164*AS164</f>
        <v>0.195</v>
      </c>
      <c r="AX164" s="42" t="n">
        <f aca="false">ROUND(SUMIF(B:B,B164,AT:AT)/SUMIF(B:B,B164,AS:AS),4)</f>
        <v>0.141</v>
      </c>
      <c r="AY164" s="42" t="n">
        <f aca="false">IF(SUMIF(B:B,B164,AS:AS)&lt;=0,0,AX164)</f>
        <v>0.141</v>
      </c>
      <c r="AZ164" s="15" t="n">
        <f aca="false">ROUND(SUMIF(B:B,B164,AV:AV)/SUMIF(B:B,B164,AS:AS),2)</f>
        <v>0.38</v>
      </c>
      <c r="BA164" s="0" t="n">
        <f aca="false">ROUND(SUMIF(B:B,B164,AW:AW)/SUMIF(B:B,B164,AS:AS),0)/100</f>
        <v>0.03</v>
      </c>
      <c r="BB164" s="0" t="n">
        <f aca="false">IF(B164&lt;207,IF(NOT(B164=B163),IF(N164&gt;25,(J164-I164)/100,0),IF(BB163&gt;0,IF(N164&gt;25,(J164-I164)/100,0),0)),0)</f>
        <v>0</v>
      </c>
      <c r="BC164" s="0" t="n">
        <f aca="false">SUMIF(B:B,B164,BB:BB)</f>
        <v>0</v>
      </c>
    </row>
    <row r="165" customFormat="false" ht="12.8" hidden="false" customHeight="false" outlineLevel="0" collapsed="false">
      <c r="A165" s="14" t="n">
        <v>3018</v>
      </c>
      <c r="B165" s="15" t="n">
        <v>318</v>
      </c>
      <c r="C165" s="15" t="n">
        <v>84</v>
      </c>
      <c r="D165" s="16" t="n">
        <v>8101</v>
      </c>
      <c r="E165" s="16" t="s">
        <v>782</v>
      </c>
      <c r="F165" s="16" t="s">
        <v>700</v>
      </c>
      <c r="G165" s="16" t="n">
        <v>5</v>
      </c>
      <c r="H165" s="16" t="s">
        <v>734</v>
      </c>
      <c r="I165" s="16" t="n">
        <v>90</v>
      </c>
      <c r="J165" s="16" t="n">
        <v>120</v>
      </c>
      <c r="K165" s="44" t="n">
        <v>0.3</v>
      </c>
      <c r="L165" s="18" t="n">
        <v>0.1</v>
      </c>
      <c r="M165" s="18" t="n">
        <v>1</v>
      </c>
      <c r="N165" s="19" t="n">
        <v>12</v>
      </c>
      <c r="O165" s="16" t="n">
        <v>8</v>
      </c>
      <c r="P165" s="16" t="n">
        <v>20</v>
      </c>
      <c r="Q165" s="20" t="n">
        <v>43</v>
      </c>
      <c r="R165" s="21" t="n">
        <v>55</v>
      </c>
      <c r="S165" s="16" t="n">
        <v>45</v>
      </c>
      <c r="T165" s="16" t="n">
        <v>85</v>
      </c>
      <c r="U165" s="16" t="n">
        <v>120</v>
      </c>
      <c r="V165" s="16" t="n">
        <v>100</v>
      </c>
      <c r="W165" s="16" t="n">
        <v>150</v>
      </c>
      <c r="X165" s="22" t="n">
        <v>4.3</v>
      </c>
      <c r="Y165" s="18" t="n">
        <v>3.9</v>
      </c>
      <c r="Z165" s="18" t="n">
        <v>4.8</v>
      </c>
      <c r="AA165" s="23" t="n">
        <v>0</v>
      </c>
      <c r="AB165" s="15" t="n">
        <v>1.5887048313837</v>
      </c>
      <c r="AC165" s="16" t="n">
        <v>420</v>
      </c>
      <c r="AD165" s="16" t="n">
        <v>0</v>
      </c>
      <c r="AE165" s="16" t="s">
        <v>716</v>
      </c>
      <c r="AF165" s="15" t="n">
        <f aca="false">VLOOKUP($AE165,STARING_REEKSEN!$A:$J,3,0)</f>
        <v>0.01</v>
      </c>
      <c r="AG165" s="15" t="n">
        <f aca="false">VLOOKUP($AE165,STARING_REEKSEN!$A:$J,4,0)</f>
        <v>0.394</v>
      </c>
      <c r="AH165" s="15" t="n">
        <f aca="false">VLOOKUP($AE165,STARING_REEKSEN!$A:$J,5,0)*100</f>
        <v>0.33</v>
      </c>
      <c r="AI165" s="15" t="n">
        <f aca="false">VLOOKUP($AE165,STARING_REEKSEN!$A:$J,6,0)</f>
        <v>1.617</v>
      </c>
      <c r="AJ165" s="15" t="n">
        <f aca="false">VLOOKUP($AE165,STARING_REEKSEN!$A:$J,7,0)/100</f>
        <v>0.025</v>
      </c>
      <c r="AK165" s="24" t="n">
        <f aca="false">VLOOKUP($AE165,STARING_REEKSEN!$A:$J,8,0)</f>
        <v>0.514</v>
      </c>
      <c r="AL165" s="15" t="n">
        <f aca="false">1-(1/AI165)</f>
        <v>0.381570810142239</v>
      </c>
      <c r="AM165" s="0" t="n">
        <f aca="false">(I165)/100</f>
        <v>0.9</v>
      </c>
      <c r="AN165" s="25" t="n">
        <f aca="false">1+POWER(AH165*AM165,AI165)</f>
        <v>1.14042588789513</v>
      </c>
      <c r="AO165" s="25" t="n">
        <f aca="false">POWER(AH165*AM165,AI165-1)</f>
        <v>0.472814437357325</v>
      </c>
      <c r="AP165" s="25" t="n">
        <f aca="false">POWER(POWER(AN165,AL165)-AO165,2)</f>
        <v>0.33478129645976</v>
      </c>
      <c r="AQ165" s="25" t="n">
        <f aca="false">POWER(AN165,AL165*(AK165+2))</f>
        <v>1.13433849231155</v>
      </c>
      <c r="AR165" s="26" t="n">
        <f aca="false">AJ165</f>
        <v>0.025</v>
      </c>
      <c r="AS165" s="15" t="n">
        <f aca="false">(J165-I165)/100</f>
        <v>0.3</v>
      </c>
      <c r="AT165" s="15" t="n">
        <f aca="false">AR165*AS165</f>
        <v>0.0075</v>
      </c>
      <c r="AU165" s="15" t="n">
        <f aca="false">AF165+(AG165-AF165)/POWER(AN165,AL165)</f>
        <v>0.375221299371916</v>
      </c>
      <c r="AV165" s="15" t="n">
        <f aca="false">AU165*AS165</f>
        <v>0.112566389811575</v>
      </c>
      <c r="AW165" s="15" t="n">
        <f aca="false">K165*AS165</f>
        <v>0.09</v>
      </c>
      <c r="AX165" s="42" t="n">
        <f aca="false">ROUND(SUMIF(B:B,B165,AT:AT)/SUMIF(B:B,B165,AS:AS),4)</f>
        <v>0.141</v>
      </c>
      <c r="AY165" s="42" t="n">
        <f aca="false">IF(SUMIF(B:B,B165,AS:AS)&lt;=0,0,AX165)</f>
        <v>0.141</v>
      </c>
      <c r="AZ165" s="15" t="n">
        <f aca="false">ROUND(SUMIF(B:B,B165,AV:AV)/SUMIF(B:B,B165,AS:AS),2)</f>
        <v>0.38</v>
      </c>
      <c r="BA165" s="0" t="n">
        <f aca="false">ROUND(SUMIF(B:B,B165,AW:AW)/SUMIF(B:B,B165,AS:AS),0)/100</f>
        <v>0.03</v>
      </c>
      <c r="BB165" s="0" t="n">
        <f aca="false">IF(B165&lt;207,IF(NOT(B165=B164),IF(N165&gt;25,(J165-I165)/100,0),IF(BB164&gt;0,IF(N165&gt;25,(J165-I165)/100,0),0)),0)</f>
        <v>0</v>
      </c>
      <c r="BC165" s="0" t="n">
        <f aca="false">SUMIF(B:B,B165,BB:BB)</f>
        <v>0</v>
      </c>
    </row>
    <row r="166" customFormat="false" ht="12.8" hidden="false" customHeight="false" outlineLevel="0" collapsed="false">
      <c r="A166" s="43" t="n">
        <v>3021</v>
      </c>
      <c r="B166" s="15" t="n">
        <v>319</v>
      </c>
      <c r="C166" s="15" t="n">
        <v>61</v>
      </c>
      <c r="D166" s="16" t="n">
        <v>4130</v>
      </c>
      <c r="E166" s="16" t="s">
        <v>783</v>
      </c>
      <c r="F166" s="16" t="s">
        <v>700</v>
      </c>
      <c r="G166" s="16" t="n">
        <v>1</v>
      </c>
      <c r="H166" s="16" t="s">
        <v>722</v>
      </c>
      <c r="I166" s="16" t="n">
        <v>0</v>
      </c>
      <c r="J166" s="16" t="n">
        <v>25</v>
      </c>
      <c r="K166" s="44" t="n">
        <v>5.6</v>
      </c>
      <c r="L166" s="18" t="n">
        <v>3</v>
      </c>
      <c r="M166" s="18" t="n">
        <v>10</v>
      </c>
      <c r="N166" s="19" t="n">
        <v>5</v>
      </c>
      <c r="O166" s="16" t="n">
        <v>3</v>
      </c>
      <c r="P166" s="16" t="n">
        <v>8</v>
      </c>
      <c r="Q166" s="20" t="n">
        <v>19</v>
      </c>
      <c r="R166" s="21" t="n">
        <v>24</v>
      </c>
      <c r="S166" s="16" t="n">
        <v>15</v>
      </c>
      <c r="T166" s="16" t="n">
        <v>35</v>
      </c>
      <c r="U166" s="16" t="n">
        <v>150</v>
      </c>
      <c r="V166" s="16" t="n">
        <v>130</v>
      </c>
      <c r="W166" s="16" t="n">
        <v>180</v>
      </c>
      <c r="X166" s="22" t="n">
        <v>4.7</v>
      </c>
      <c r="Y166" s="18" t="n">
        <v>4.5</v>
      </c>
      <c r="Z166" s="18" t="n">
        <v>5.2</v>
      </c>
      <c r="AA166" s="23" t="n">
        <v>0</v>
      </c>
      <c r="AB166" s="15" t="n">
        <v>1.34021825843842</v>
      </c>
      <c r="AC166" s="16" t="n">
        <v>692</v>
      </c>
      <c r="AD166" s="16" t="n">
        <v>1</v>
      </c>
      <c r="AE166" s="16" t="s">
        <v>776</v>
      </c>
      <c r="AF166" s="15" t="n">
        <f aca="false">VLOOKUP($AE166,STARING_REEKSEN!$A:$J,3,0)</f>
        <v>0.02</v>
      </c>
      <c r="AG166" s="15" t="n">
        <f aca="false">VLOOKUP($AE166,STARING_REEKSEN!$A:$J,4,0)</f>
        <v>0.443</v>
      </c>
      <c r="AH166" s="15" t="n">
        <f aca="false">VLOOKUP($AE166,STARING_REEKSEN!$A:$J,5,0)*100</f>
        <v>1.5</v>
      </c>
      <c r="AI166" s="15" t="n">
        <f aca="false">VLOOKUP($AE166,STARING_REEKSEN!$A:$J,6,0)</f>
        <v>1.505</v>
      </c>
      <c r="AJ166" s="15" t="n">
        <f aca="false">VLOOKUP($AE166,STARING_REEKSEN!$A:$J,7,0)/100</f>
        <v>0.1908</v>
      </c>
      <c r="AK166" s="24" t="n">
        <f aca="false">VLOOKUP($AE166,STARING_REEKSEN!$A:$J,8,0)</f>
        <v>0.139</v>
      </c>
      <c r="AL166" s="15" t="n">
        <f aca="false">1-(1/AI166)</f>
        <v>0.335548172757475</v>
      </c>
      <c r="AM166" s="0" t="n">
        <f aca="false">(I166)/100</f>
        <v>0</v>
      </c>
      <c r="AN166" s="25" t="n">
        <f aca="false">1+POWER(AH166*AM166,AI166)</f>
        <v>1</v>
      </c>
      <c r="AO166" s="25" t="n">
        <f aca="false">POWER(AH166*AM166,AI166-1)</f>
        <v>0</v>
      </c>
      <c r="AP166" s="25" t="n">
        <f aca="false">POWER(POWER(AN166,AL166)-AO166,2)</f>
        <v>1</v>
      </c>
      <c r="AQ166" s="25" t="n">
        <f aca="false">POWER(AN166,AL166*(AK166+2))</f>
        <v>1</v>
      </c>
      <c r="AR166" s="26" t="n">
        <f aca="false">AJ166</f>
        <v>0.1908</v>
      </c>
      <c r="AS166" s="15" t="n">
        <f aca="false">(J166-I166)/100</f>
        <v>0.25</v>
      </c>
      <c r="AT166" s="15" t="n">
        <f aca="false">AR166*AS166</f>
        <v>0.0477</v>
      </c>
      <c r="AU166" s="15" t="n">
        <f aca="false">AF166+(AG166-AF166)/POWER(AN166,AL166)</f>
        <v>0.443</v>
      </c>
      <c r="AV166" s="15" t="n">
        <f aca="false">AU166*AS166</f>
        <v>0.11075</v>
      </c>
      <c r="AW166" s="15" t="n">
        <f aca="false">K166*AS166</f>
        <v>1.4</v>
      </c>
      <c r="AX166" s="42" t="n">
        <f aca="false">ROUND(SUMIF(B:B,B166,AT:AT)/SUMIF(B:B,B166,AS:AS),4)</f>
        <v>0.2057</v>
      </c>
      <c r="AY166" s="42" t="n">
        <f aca="false">IF(SUMIF(B:B,B166,AS:AS)&lt;=0,0,AX166)</f>
        <v>0.2057</v>
      </c>
      <c r="AZ166" s="15" t="n">
        <f aca="false">ROUND(SUMIF(B:B,B166,AV:AV)/SUMIF(B:B,B166,AS:AS),2)</f>
        <v>0.33</v>
      </c>
      <c r="BA166" s="0" t="n">
        <f aca="false">ROUND(SUMIF(B:B,B166,AW:AW)/SUMIF(B:B,B166,AS:AS),0)/100</f>
        <v>0.02</v>
      </c>
      <c r="BB166" s="0" t="n">
        <f aca="false">IF(B166&lt;207,IF(NOT(B166=B165),IF(N166&gt;25,(J166-I166)/100,0),IF(BB165&gt;0,IF(N166&gt;25,(J166-I166)/100,0),0)),0)</f>
        <v>0</v>
      </c>
      <c r="BC166" s="0" t="n">
        <f aca="false">SUMIF(B:B,B166,BB:BB)</f>
        <v>0</v>
      </c>
    </row>
    <row r="167" customFormat="false" ht="12.8" hidden="false" customHeight="false" outlineLevel="0" collapsed="false">
      <c r="A167" s="43" t="n">
        <v>3021</v>
      </c>
      <c r="B167" s="15" t="n">
        <v>319</v>
      </c>
      <c r="C167" s="15" t="n">
        <v>61</v>
      </c>
      <c r="D167" s="16" t="n">
        <v>4130</v>
      </c>
      <c r="E167" s="16" t="s">
        <v>783</v>
      </c>
      <c r="F167" s="16" t="s">
        <v>700</v>
      </c>
      <c r="G167" s="16" t="n">
        <v>2</v>
      </c>
      <c r="H167" s="16" t="s">
        <v>772</v>
      </c>
      <c r="I167" s="16" t="n">
        <v>25</v>
      </c>
      <c r="J167" s="16" t="n">
        <v>40</v>
      </c>
      <c r="K167" s="44" t="n">
        <v>5</v>
      </c>
      <c r="L167" s="18" t="n">
        <v>3</v>
      </c>
      <c r="M167" s="18" t="n">
        <v>10</v>
      </c>
      <c r="N167" s="19" t="n">
        <v>5</v>
      </c>
      <c r="O167" s="16" t="n">
        <v>3</v>
      </c>
      <c r="P167" s="16" t="n">
        <v>8</v>
      </c>
      <c r="Q167" s="20" t="n">
        <v>19</v>
      </c>
      <c r="R167" s="21" t="n">
        <v>24</v>
      </c>
      <c r="S167" s="16" t="n">
        <v>15</v>
      </c>
      <c r="T167" s="16" t="n">
        <v>35</v>
      </c>
      <c r="U167" s="16" t="n">
        <v>150</v>
      </c>
      <c r="V167" s="16" t="n">
        <v>130</v>
      </c>
      <c r="W167" s="16" t="n">
        <v>180</v>
      </c>
      <c r="X167" s="22" t="n">
        <v>4.6</v>
      </c>
      <c r="Y167" s="18" t="n">
        <v>4.5</v>
      </c>
      <c r="Z167" s="18" t="n">
        <v>5.2</v>
      </c>
      <c r="AA167" s="23" t="n">
        <v>0</v>
      </c>
      <c r="AB167" s="15" t="n">
        <v>1.3603459501395</v>
      </c>
      <c r="AC167" s="16" t="n">
        <v>410</v>
      </c>
      <c r="AD167" s="16" t="n">
        <v>1</v>
      </c>
      <c r="AE167" s="16" t="s">
        <v>776</v>
      </c>
      <c r="AF167" s="15" t="n">
        <f aca="false">VLOOKUP($AE167,STARING_REEKSEN!$A:$J,3,0)</f>
        <v>0.02</v>
      </c>
      <c r="AG167" s="15" t="n">
        <f aca="false">VLOOKUP($AE167,STARING_REEKSEN!$A:$J,4,0)</f>
        <v>0.443</v>
      </c>
      <c r="AH167" s="15" t="n">
        <f aca="false">VLOOKUP($AE167,STARING_REEKSEN!$A:$J,5,0)*100</f>
        <v>1.5</v>
      </c>
      <c r="AI167" s="15" t="n">
        <f aca="false">VLOOKUP($AE167,STARING_REEKSEN!$A:$J,6,0)</f>
        <v>1.505</v>
      </c>
      <c r="AJ167" s="15" t="n">
        <f aca="false">VLOOKUP($AE167,STARING_REEKSEN!$A:$J,7,0)/100</f>
        <v>0.1908</v>
      </c>
      <c r="AK167" s="24" t="n">
        <f aca="false">VLOOKUP($AE167,STARING_REEKSEN!$A:$J,8,0)</f>
        <v>0.139</v>
      </c>
      <c r="AL167" s="15" t="n">
        <f aca="false">1-(1/AI167)</f>
        <v>0.335548172757475</v>
      </c>
      <c r="AM167" s="0" t="n">
        <f aca="false">(I167)/100</f>
        <v>0.25</v>
      </c>
      <c r="AN167" s="25" t="n">
        <f aca="false">1+POWER(AH167*AM167,AI167)</f>
        <v>1.22851623387135</v>
      </c>
      <c r="AO167" s="25" t="n">
        <f aca="false">POWER(AH167*AM167,AI167-1)</f>
        <v>0.609376623656929</v>
      </c>
      <c r="AP167" s="25" t="n">
        <f aca="false">POWER(POWER(AN167,AL167)-AO167,2)</f>
        <v>0.213556697396919</v>
      </c>
      <c r="AQ167" s="25" t="n">
        <f aca="false">POWER(AN167,AL167*(AK167+2))</f>
        <v>1.15918306367378</v>
      </c>
      <c r="AR167" s="26" t="n">
        <f aca="false">AJ167</f>
        <v>0.1908</v>
      </c>
      <c r="AS167" s="15" t="n">
        <f aca="false">(J167-I167)/100</f>
        <v>0.15</v>
      </c>
      <c r="AT167" s="15" t="n">
        <f aca="false">AR167*AS167</f>
        <v>0.02862</v>
      </c>
      <c r="AU167" s="15" t="n">
        <f aca="false">AF167+(AG167-AF167)/POWER(AN167,AL167)</f>
        <v>0.41477420697502</v>
      </c>
      <c r="AV167" s="15" t="n">
        <f aca="false">AU167*AS167</f>
        <v>0.062216131046253</v>
      </c>
      <c r="AW167" s="15" t="n">
        <f aca="false">K167*AS167</f>
        <v>0.75</v>
      </c>
      <c r="AX167" s="42" t="n">
        <f aca="false">ROUND(SUMIF(B:B,B167,AT:AT)/SUMIF(B:B,B167,AS:AS),4)</f>
        <v>0.2057</v>
      </c>
      <c r="AY167" s="42" t="n">
        <f aca="false">IF(SUMIF(B:B,B167,AS:AS)&lt;=0,0,AX167)</f>
        <v>0.2057</v>
      </c>
      <c r="AZ167" s="15" t="n">
        <f aca="false">ROUND(SUMIF(B:B,B167,AV:AV)/SUMIF(B:B,B167,AS:AS),2)</f>
        <v>0.33</v>
      </c>
      <c r="BA167" s="0" t="n">
        <f aca="false">ROUND(SUMIF(B:B,B167,AW:AW)/SUMIF(B:B,B167,AS:AS),0)/100</f>
        <v>0.02</v>
      </c>
      <c r="BB167" s="0" t="n">
        <f aca="false">IF(B167&lt;207,IF(NOT(B167=B166),IF(N167&gt;25,(J167-I167)/100,0),IF(BB166&gt;0,IF(N167&gt;25,(J167-I167)/100,0),0)),0)</f>
        <v>0</v>
      </c>
      <c r="BC167" s="0" t="n">
        <f aca="false">SUMIF(B:B,B167,BB:BB)</f>
        <v>0</v>
      </c>
    </row>
    <row r="168" customFormat="false" ht="12.8" hidden="false" customHeight="false" outlineLevel="0" collapsed="false">
      <c r="A168" s="43" t="n">
        <v>3021</v>
      </c>
      <c r="B168" s="15" t="n">
        <v>319</v>
      </c>
      <c r="C168" s="15" t="n">
        <v>61</v>
      </c>
      <c r="D168" s="16" t="n">
        <v>4130</v>
      </c>
      <c r="E168" s="16" t="s">
        <v>783</v>
      </c>
      <c r="F168" s="16" t="s">
        <v>700</v>
      </c>
      <c r="G168" s="16" t="n">
        <v>3</v>
      </c>
      <c r="H168" s="16" t="s">
        <v>773</v>
      </c>
      <c r="I168" s="16" t="n">
        <v>40</v>
      </c>
      <c r="J168" s="16" t="n">
        <v>55</v>
      </c>
      <c r="K168" s="44" t="n">
        <v>1.8</v>
      </c>
      <c r="L168" s="18" t="n">
        <v>0.5</v>
      </c>
      <c r="M168" s="18" t="n">
        <v>5</v>
      </c>
      <c r="N168" s="19" t="n">
        <v>5</v>
      </c>
      <c r="O168" s="16" t="n">
        <v>3</v>
      </c>
      <c r="P168" s="16" t="n">
        <v>8</v>
      </c>
      <c r="Q168" s="20" t="n">
        <v>16</v>
      </c>
      <c r="R168" s="21" t="n">
        <v>21</v>
      </c>
      <c r="S168" s="16" t="n">
        <v>15</v>
      </c>
      <c r="T168" s="16" t="n">
        <v>35</v>
      </c>
      <c r="U168" s="16" t="n">
        <v>150</v>
      </c>
      <c r="V168" s="16" t="n">
        <v>130</v>
      </c>
      <c r="W168" s="16" t="n">
        <v>180</v>
      </c>
      <c r="X168" s="22" t="n">
        <v>4.5</v>
      </c>
      <c r="Y168" s="18" t="n">
        <v>4.2</v>
      </c>
      <c r="Z168" s="18" t="n">
        <v>5</v>
      </c>
      <c r="AA168" s="23" t="n">
        <v>0</v>
      </c>
      <c r="AB168" s="15" t="n">
        <v>1.56396738091755</v>
      </c>
      <c r="AC168" s="16" t="n">
        <v>410</v>
      </c>
      <c r="AD168" s="16" t="n">
        <v>0</v>
      </c>
      <c r="AE168" s="16" t="s">
        <v>732</v>
      </c>
      <c r="AF168" s="15" t="n">
        <f aca="false">VLOOKUP($AE168,STARING_REEKSEN!$A:$J,3,0)</f>
        <v>0.01</v>
      </c>
      <c r="AG168" s="15" t="n">
        <f aca="false">VLOOKUP($AE168,STARING_REEKSEN!$A:$J,4,0)</f>
        <v>0.34</v>
      </c>
      <c r="AH168" s="15" t="n">
        <f aca="false">VLOOKUP($AE168,STARING_REEKSEN!$A:$J,5,0)*100</f>
        <v>1.72</v>
      </c>
      <c r="AI168" s="15" t="n">
        <f aca="false">VLOOKUP($AE168,STARING_REEKSEN!$A:$J,6,0)</f>
        <v>1.703</v>
      </c>
      <c r="AJ168" s="15" t="n">
        <f aca="false">VLOOKUP($AE168,STARING_REEKSEN!$A:$J,7,0)/100</f>
        <v>0.1237</v>
      </c>
      <c r="AK168" s="24" t="n">
        <f aca="false">VLOOKUP($AE168,STARING_REEKSEN!$A:$J,8,0)</f>
        <v>0</v>
      </c>
      <c r="AL168" s="15" t="n">
        <f aca="false">1-(1/AI168)</f>
        <v>0.412800939518497</v>
      </c>
      <c r="AM168" s="0" t="n">
        <f aca="false">(I168)/100</f>
        <v>0.4</v>
      </c>
      <c r="AN168" s="25" t="n">
        <f aca="false">1+POWER(AH168*AM168,AI168)</f>
        <v>1.52894815949166</v>
      </c>
      <c r="AO168" s="25" t="n">
        <f aca="false">POWER(AH168*AM168,AI168-1)</f>
        <v>0.768819999261139</v>
      </c>
      <c r="AP168" s="25" t="n">
        <f aca="false">POWER(POWER(AN168,AL168)-AO168,2)</f>
        <v>0.178712794277554</v>
      </c>
      <c r="AQ168" s="25" t="n">
        <f aca="false">POWER(AN168,AL168*(AK168+2))</f>
        <v>1.41982562329231</v>
      </c>
      <c r="AR168" s="26" t="n">
        <f aca="false">AJ168</f>
        <v>0.1237</v>
      </c>
      <c r="AS168" s="15" t="n">
        <f aca="false">(J168-I168)/100</f>
        <v>0.15</v>
      </c>
      <c r="AT168" s="15" t="n">
        <f aca="false">AR168*AS168</f>
        <v>0.018555</v>
      </c>
      <c r="AU168" s="15" t="n">
        <f aca="false">AF168+(AG168-AF168)/POWER(AN168,AL168)</f>
        <v>0.286946853365791</v>
      </c>
      <c r="AV168" s="15" t="n">
        <f aca="false">AU168*AS168</f>
        <v>0.0430420280048687</v>
      </c>
      <c r="AW168" s="15" t="n">
        <f aca="false">K168*AS168</f>
        <v>0.27</v>
      </c>
      <c r="AX168" s="42" t="n">
        <f aca="false">ROUND(SUMIF(B:B,B168,AT:AT)/SUMIF(B:B,B168,AS:AS),4)</f>
        <v>0.2057</v>
      </c>
      <c r="AY168" s="42" t="n">
        <f aca="false">IF(SUMIF(B:B,B168,AS:AS)&lt;=0,0,AX168)</f>
        <v>0.2057</v>
      </c>
      <c r="AZ168" s="15" t="n">
        <f aca="false">ROUND(SUMIF(B:B,B168,AV:AV)/SUMIF(B:B,B168,AS:AS),2)</f>
        <v>0.33</v>
      </c>
      <c r="BA168" s="0" t="n">
        <f aca="false">ROUND(SUMIF(B:B,B168,AW:AW)/SUMIF(B:B,B168,AS:AS),0)/100</f>
        <v>0.02</v>
      </c>
      <c r="BB168" s="0" t="n">
        <f aca="false">IF(B168&lt;207,IF(NOT(B168=B167),IF(N168&gt;25,(J168-I168)/100,0),IF(BB167&gt;0,IF(N168&gt;25,(J168-I168)/100,0),0)),0)</f>
        <v>0</v>
      </c>
      <c r="BC168" s="0" t="n">
        <f aca="false">SUMIF(B:B,B168,BB:BB)</f>
        <v>0</v>
      </c>
    </row>
    <row r="169" customFormat="false" ht="12.8" hidden="false" customHeight="false" outlineLevel="0" collapsed="false">
      <c r="A169" s="43" t="n">
        <v>3021</v>
      </c>
      <c r="B169" s="15" t="n">
        <v>319</v>
      </c>
      <c r="C169" s="15" t="n">
        <v>61</v>
      </c>
      <c r="D169" s="16" t="n">
        <v>4130</v>
      </c>
      <c r="E169" s="16" t="s">
        <v>783</v>
      </c>
      <c r="F169" s="16" t="s">
        <v>700</v>
      </c>
      <c r="G169" s="16" t="n">
        <v>4</v>
      </c>
      <c r="H169" s="16" t="s">
        <v>755</v>
      </c>
      <c r="I169" s="16" t="n">
        <v>55</v>
      </c>
      <c r="J169" s="16" t="n">
        <v>85</v>
      </c>
      <c r="K169" s="44" t="n">
        <v>0.4</v>
      </c>
      <c r="L169" s="18" t="n">
        <v>0.1</v>
      </c>
      <c r="M169" s="18" t="n">
        <v>1</v>
      </c>
      <c r="N169" s="19" t="n">
        <v>5</v>
      </c>
      <c r="O169" s="16" t="n">
        <v>3</v>
      </c>
      <c r="P169" s="16" t="n">
        <v>8</v>
      </c>
      <c r="Q169" s="20" t="n">
        <v>16</v>
      </c>
      <c r="R169" s="21" t="n">
        <v>21</v>
      </c>
      <c r="S169" s="16" t="n">
        <v>15</v>
      </c>
      <c r="T169" s="16" t="n">
        <v>35</v>
      </c>
      <c r="U169" s="16" t="n">
        <v>150</v>
      </c>
      <c r="V169" s="16" t="n">
        <v>130</v>
      </c>
      <c r="W169" s="16" t="n">
        <v>180</v>
      </c>
      <c r="X169" s="22" t="n">
        <v>4.4</v>
      </c>
      <c r="Y169" s="18" t="n">
        <v>4.2</v>
      </c>
      <c r="Z169" s="18" t="n">
        <v>5</v>
      </c>
      <c r="AA169" s="23" t="n">
        <v>0</v>
      </c>
      <c r="AB169" s="15" t="n">
        <v>1.62962123486762</v>
      </c>
      <c r="AC169" s="16" t="n">
        <v>410</v>
      </c>
      <c r="AD169" s="16" t="n">
        <v>0</v>
      </c>
      <c r="AE169" s="16" t="s">
        <v>732</v>
      </c>
      <c r="AF169" s="15" t="n">
        <f aca="false">VLOOKUP($AE169,STARING_REEKSEN!$A:$J,3,0)</f>
        <v>0.01</v>
      </c>
      <c r="AG169" s="15" t="n">
        <f aca="false">VLOOKUP($AE169,STARING_REEKSEN!$A:$J,4,0)</f>
        <v>0.34</v>
      </c>
      <c r="AH169" s="15" t="n">
        <f aca="false">VLOOKUP($AE169,STARING_REEKSEN!$A:$J,5,0)*100</f>
        <v>1.72</v>
      </c>
      <c r="AI169" s="15" t="n">
        <f aca="false">VLOOKUP($AE169,STARING_REEKSEN!$A:$J,6,0)</f>
        <v>1.703</v>
      </c>
      <c r="AJ169" s="15" t="n">
        <f aca="false">VLOOKUP($AE169,STARING_REEKSEN!$A:$J,7,0)/100</f>
        <v>0.1237</v>
      </c>
      <c r="AK169" s="24" t="n">
        <f aca="false">VLOOKUP($AE169,STARING_REEKSEN!$A:$J,8,0)</f>
        <v>0</v>
      </c>
      <c r="AL169" s="15" t="n">
        <f aca="false">1-(1/AI169)</f>
        <v>0.412800939518497</v>
      </c>
      <c r="AM169" s="0" t="n">
        <f aca="false">(I169)/100</f>
        <v>0.55</v>
      </c>
      <c r="AN169" s="25" t="n">
        <f aca="false">1+POWER(AH169*AM169,AI169)</f>
        <v>1.90979302989879</v>
      </c>
      <c r="AO169" s="25" t="n">
        <f aca="false">POWER(AH169*AM169,AI169-1)</f>
        <v>0.961726247250301</v>
      </c>
      <c r="AP169" s="25" t="n">
        <f aca="false">POWER(POWER(AN169,AL169)-AO169,2)</f>
        <v>0.11862431457339</v>
      </c>
      <c r="AQ169" s="25" t="n">
        <f aca="false">POWER(AN169,AL169*(AK169+2))</f>
        <v>1.70601490258358</v>
      </c>
      <c r="AR169" s="26" t="n">
        <f aca="false">AJ169</f>
        <v>0.1237</v>
      </c>
      <c r="AS169" s="15" t="n">
        <f aca="false">(J169-I169)/100</f>
        <v>0.3</v>
      </c>
      <c r="AT169" s="15" t="n">
        <f aca="false">AR169*AS169</f>
        <v>0.03711</v>
      </c>
      <c r="AU169" s="15" t="n">
        <f aca="false">AF169+(AG169-AF169)/POWER(AN169,AL169)</f>
        <v>0.262651877325207</v>
      </c>
      <c r="AV169" s="15" t="n">
        <f aca="false">AU169*AS169</f>
        <v>0.0787955631975621</v>
      </c>
      <c r="AW169" s="15" t="n">
        <f aca="false">K169*AS169</f>
        <v>0.12</v>
      </c>
      <c r="AX169" s="42" t="n">
        <f aca="false">ROUND(SUMIF(B:B,B169,AT:AT)/SUMIF(B:B,B169,AS:AS),4)</f>
        <v>0.2057</v>
      </c>
      <c r="AY169" s="42" t="n">
        <f aca="false">IF(SUMIF(B:B,B169,AS:AS)&lt;=0,0,AX169)</f>
        <v>0.2057</v>
      </c>
      <c r="AZ169" s="15" t="n">
        <f aca="false">ROUND(SUMIF(B:B,B169,AV:AV)/SUMIF(B:B,B169,AS:AS),2)</f>
        <v>0.33</v>
      </c>
      <c r="BA169" s="0" t="n">
        <f aca="false">ROUND(SUMIF(B:B,B169,AW:AW)/SUMIF(B:B,B169,AS:AS),0)/100</f>
        <v>0.02</v>
      </c>
      <c r="BB169" s="0" t="n">
        <f aca="false">IF(B169&lt;207,IF(NOT(B169=B168),IF(N169&gt;25,(J169-I169)/100,0),IF(BB168&gt;0,IF(N169&gt;25,(J169-I169)/100,0),0)),0)</f>
        <v>0</v>
      </c>
      <c r="BC169" s="0" t="n">
        <f aca="false">SUMIF(B:B,B169,BB:BB)</f>
        <v>0</v>
      </c>
    </row>
    <row r="170" customFormat="false" ht="12.8" hidden="false" customHeight="false" outlineLevel="0" collapsed="false">
      <c r="A170" s="43" t="n">
        <v>3021</v>
      </c>
      <c r="B170" s="15" t="n">
        <v>319</v>
      </c>
      <c r="C170" s="15" t="n">
        <v>61</v>
      </c>
      <c r="D170" s="16" t="n">
        <v>4130</v>
      </c>
      <c r="E170" s="16" t="s">
        <v>783</v>
      </c>
      <c r="F170" s="16" t="s">
        <v>700</v>
      </c>
      <c r="G170" s="16" t="n">
        <v>5</v>
      </c>
      <c r="H170" s="16" t="s">
        <v>734</v>
      </c>
      <c r="I170" s="16" t="n">
        <v>85</v>
      </c>
      <c r="J170" s="16" t="n">
        <v>120</v>
      </c>
      <c r="K170" s="44" t="n">
        <v>0.2</v>
      </c>
      <c r="L170" s="18" t="n">
        <v>0.1</v>
      </c>
      <c r="M170" s="18" t="n">
        <v>1</v>
      </c>
      <c r="N170" s="19" t="n">
        <v>17</v>
      </c>
      <c r="O170" s="16" t="n">
        <v>12</v>
      </c>
      <c r="P170" s="16" t="n">
        <v>25</v>
      </c>
      <c r="Q170" s="20" t="n">
        <v>18</v>
      </c>
      <c r="R170" s="21" t="n">
        <v>35</v>
      </c>
      <c r="S170" s="16" t="n">
        <v>30</v>
      </c>
      <c r="T170" s="16" t="n">
        <v>45</v>
      </c>
      <c r="U170" s="16" t="n">
        <v>170</v>
      </c>
      <c r="V170" s="16" t="n">
        <v>150</v>
      </c>
      <c r="W170" s="16" t="n">
        <v>200</v>
      </c>
      <c r="X170" s="22" t="n">
        <v>4.3</v>
      </c>
      <c r="Y170" s="18" t="n">
        <v>4</v>
      </c>
      <c r="Z170" s="18" t="n">
        <v>5</v>
      </c>
      <c r="AA170" s="23" t="n">
        <v>0</v>
      </c>
      <c r="AB170" s="15" t="n">
        <v>1.55764765792758</v>
      </c>
      <c r="AC170" s="16" t="n">
        <v>510</v>
      </c>
      <c r="AD170" s="16" t="n">
        <v>0</v>
      </c>
      <c r="AE170" s="16" t="s">
        <v>745</v>
      </c>
      <c r="AF170" s="15" t="n">
        <f aca="false">VLOOKUP($AE170,STARING_REEKSEN!$A:$J,3,0)</f>
        <v>0.01</v>
      </c>
      <c r="AG170" s="15" t="n">
        <f aca="false">VLOOKUP($AE170,STARING_REEKSEN!$A:$J,4,0)</f>
        <v>0.333</v>
      </c>
      <c r="AH170" s="15" t="n">
        <f aca="false">VLOOKUP($AE170,STARING_REEKSEN!$A:$J,5,0)*100</f>
        <v>1.6</v>
      </c>
      <c r="AI170" s="15" t="n">
        <f aca="false">VLOOKUP($AE170,STARING_REEKSEN!$A:$J,6,0)</f>
        <v>1.289</v>
      </c>
      <c r="AJ170" s="15" t="n">
        <f aca="false">VLOOKUP($AE170,STARING_REEKSEN!$A:$J,7,0)/100</f>
        <v>0.3283</v>
      </c>
      <c r="AK170" s="24" t="n">
        <f aca="false">VLOOKUP($AE170,STARING_REEKSEN!$A:$J,8,0)</f>
        <v>-1.01</v>
      </c>
      <c r="AL170" s="15" t="n">
        <f aca="false">1-(1/AI170)</f>
        <v>0.224204809930178</v>
      </c>
      <c r="AM170" s="0" t="n">
        <f aca="false">(I170)/100</f>
        <v>0.85</v>
      </c>
      <c r="AN170" s="25" t="n">
        <f aca="false">1+POWER(AH170*AM170,AI170)</f>
        <v>2.48638616004195</v>
      </c>
      <c r="AO170" s="25" t="n">
        <f aca="false">POWER(AH170*AM170,AI170-1)</f>
        <v>1.09293100003085</v>
      </c>
      <c r="AP170" s="25" t="n">
        <f aca="false">POWER(POWER(AN170,AL170)-AO170,2)</f>
        <v>0.0178563931106164</v>
      </c>
      <c r="AQ170" s="25" t="n">
        <f aca="false">POWER(AN170,AL170*(AK170+2))</f>
        <v>1.22405658458433</v>
      </c>
      <c r="AR170" s="26" t="n">
        <f aca="false">AJ170</f>
        <v>0.3283</v>
      </c>
      <c r="AS170" s="15" t="n">
        <f aca="false">(J170-I170)/100</f>
        <v>0.35</v>
      </c>
      <c r="AT170" s="15" t="n">
        <f aca="false">AR170*AS170</f>
        <v>0.114905</v>
      </c>
      <c r="AU170" s="15" t="n">
        <f aca="false">AF170+(AG170-AF170)/POWER(AN170,AL170)</f>
        <v>0.27333837063118</v>
      </c>
      <c r="AV170" s="15" t="n">
        <f aca="false">AU170*AS170</f>
        <v>0.095668429720913</v>
      </c>
      <c r="AW170" s="15" t="n">
        <f aca="false">K170*AS170</f>
        <v>0.07</v>
      </c>
      <c r="AX170" s="42" t="n">
        <f aca="false">ROUND(SUMIF(B:B,B170,AT:AT)/SUMIF(B:B,B170,AS:AS),4)</f>
        <v>0.2057</v>
      </c>
      <c r="AY170" s="42" t="n">
        <f aca="false">IF(SUMIF(B:B,B170,AS:AS)&lt;=0,0,AX170)</f>
        <v>0.2057</v>
      </c>
      <c r="AZ170" s="15" t="n">
        <f aca="false">ROUND(SUMIF(B:B,B170,AV:AV)/SUMIF(B:B,B170,AS:AS),2)</f>
        <v>0.33</v>
      </c>
      <c r="BA170" s="0" t="n">
        <f aca="false">ROUND(SUMIF(B:B,B170,AW:AW)/SUMIF(B:B,B170,AS:AS),0)/100</f>
        <v>0.02</v>
      </c>
      <c r="BB170" s="0" t="n">
        <f aca="false">IF(B170&lt;207,IF(NOT(B170=B169),IF(N170&gt;25,(J170-I170)/100,0),IF(BB169&gt;0,IF(N170&gt;25,(J170-I170)/100,0),0)),0)</f>
        <v>0</v>
      </c>
      <c r="BC170" s="0" t="n">
        <f aca="false">SUMIF(B:B,B170,BB:BB)</f>
        <v>0</v>
      </c>
    </row>
    <row r="171" customFormat="false" ht="12.8" hidden="false" customHeight="false" outlineLevel="0" collapsed="false">
      <c r="A171" s="14" t="n">
        <v>3003</v>
      </c>
      <c r="B171" s="15" t="n">
        <v>320</v>
      </c>
      <c r="C171" s="15" t="n">
        <v>34</v>
      </c>
      <c r="D171" s="16" t="n">
        <v>4160</v>
      </c>
      <c r="E171" s="16" t="s">
        <v>784</v>
      </c>
      <c r="F171" s="16" t="s">
        <v>747</v>
      </c>
      <c r="G171" s="16" t="n">
        <v>1</v>
      </c>
      <c r="H171" s="16" t="s">
        <v>728</v>
      </c>
      <c r="I171" s="16" t="n">
        <v>0</v>
      </c>
      <c r="J171" s="16" t="n">
        <v>8</v>
      </c>
      <c r="K171" s="44" t="n">
        <v>6.8</v>
      </c>
      <c r="L171" s="18" t="n">
        <v>2</v>
      </c>
      <c r="M171" s="18" t="n">
        <v>12</v>
      </c>
      <c r="N171" s="19" t="n">
        <v>2</v>
      </c>
      <c r="O171" s="16" t="n">
        <v>1</v>
      </c>
      <c r="P171" s="16" t="n">
        <v>4</v>
      </c>
      <c r="Q171" s="20" t="n">
        <v>6</v>
      </c>
      <c r="R171" s="21" t="n">
        <v>8</v>
      </c>
      <c r="S171" s="16" t="n">
        <v>5</v>
      </c>
      <c r="T171" s="16" t="n">
        <v>15</v>
      </c>
      <c r="U171" s="16" t="n">
        <v>250</v>
      </c>
      <c r="V171" s="16" t="n">
        <v>200</v>
      </c>
      <c r="W171" s="16" t="n">
        <v>400</v>
      </c>
      <c r="X171" s="22" t="n">
        <v>3.2</v>
      </c>
      <c r="Y171" s="18" t="n">
        <v>2.9</v>
      </c>
      <c r="Z171" s="18" t="n">
        <v>4</v>
      </c>
      <c r="AA171" s="23" t="n">
        <v>0</v>
      </c>
      <c r="AB171" s="15" t="n">
        <v>1.27144277241902</v>
      </c>
      <c r="AC171" s="16" t="n">
        <v>410</v>
      </c>
      <c r="AD171" s="16" t="n">
        <v>1</v>
      </c>
      <c r="AE171" s="16" t="s">
        <v>785</v>
      </c>
      <c r="AF171" s="15" t="n">
        <f aca="false">VLOOKUP($AE171,STARING_REEKSEN!$A:$J,3,0)</f>
        <v>0.01</v>
      </c>
      <c r="AG171" s="15" t="n">
        <f aca="false">VLOOKUP($AE171,STARING_REEKSEN!$A:$J,4,0)</f>
        <v>0.381</v>
      </c>
      <c r="AH171" s="15" t="n">
        <f aca="false">VLOOKUP($AE171,STARING_REEKSEN!$A:$J,5,0)*100</f>
        <v>4.28</v>
      </c>
      <c r="AI171" s="15" t="n">
        <f aca="false">VLOOKUP($AE171,STARING_REEKSEN!$A:$J,6,0)</f>
        <v>1.808</v>
      </c>
      <c r="AJ171" s="15" t="n">
        <f aca="false">VLOOKUP($AE171,STARING_REEKSEN!$A:$J,7,0)/100</f>
        <v>0.6365</v>
      </c>
      <c r="AK171" s="24" t="n">
        <f aca="false">VLOOKUP($AE171,STARING_REEKSEN!$A:$J,8,0)</f>
        <v>0.024</v>
      </c>
      <c r="AL171" s="15" t="n">
        <f aca="false">1-(1/AI171)</f>
        <v>0.446902654867257</v>
      </c>
      <c r="AM171" s="0" t="n">
        <f aca="false">(I171)/100</f>
        <v>0</v>
      </c>
      <c r="AN171" s="25" t="n">
        <f aca="false">1+POWER(AH171*AM171,AI171)</f>
        <v>1</v>
      </c>
      <c r="AO171" s="25" t="n">
        <f aca="false">POWER(AH171*AM171,AI171-1)</f>
        <v>0</v>
      </c>
      <c r="AP171" s="25" t="n">
        <f aca="false">POWER(POWER(AN171,AL171)-AO171,2)</f>
        <v>1</v>
      </c>
      <c r="AQ171" s="25" t="n">
        <f aca="false">POWER(AN171,AL171*(AK171+2))</f>
        <v>1</v>
      </c>
      <c r="AR171" s="26" t="n">
        <f aca="false">AJ171</f>
        <v>0.6365</v>
      </c>
      <c r="AS171" s="15" t="n">
        <f aca="false">(J171-I171)/100</f>
        <v>0.08</v>
      </c>
      <c r="AT171" s="15" t="n">
        <f aca="false">AR171*AS171</f>
        <v>0.05092</v>
      </c>
      <c r="AU171" s="15" t="n">
        <f aca="false">AF171+(AG171-AF171)/POWER(AN171,AL171)</f>
        <v>0.381</v>
      </c>
      <c r="AV171" s="15" t="n">
        <f aca="false">AU171*AS171</f>
        <v>0.03048</v>
      </c>
      <c r="AW171" s="15" t="n">
        <f aca="false">K171*AS171</f>
        <v>0.544</v>
      </c>
      <c r="AX171" s="42" t="n">
        <f aca="false">ROUND(SUMIF(B:B,B171,AT:AT)/SUMIF(B:B,B171,AS:AS),4)</f>
        <v>0.205</v>
      </c>
      <c r="AY171" s="42" t="n">
        <f aca="false">IF(SUMIF(B:B,B171,AS:AS)&lt;=0,0,AX171)</f>
        <v>0.205</v>
      </c>
      <c r="AZ171" s="15" t="n">
        <f aca="false">ROUND(SUMIF(B:B,B171,AV:AV)/SUMIF(B:B,B171,AS:AS),2)</f>
        <v>0.2</v>
      </c>
      <c r="BA171" s="0" t="n">
        <f aca="false">ROUND(SUMIF(B:B,B171,AW:AW)/SUMIF(B:B,B171,AS:AS),0)/100</f>
        <v>0.02</v>
      </c>
      <c r="BB171" s="0" t="n">
        <f aca="false">IF(B171&lt;207,IF(NOT(B171=B170),IF(N171&gt;25,(J171-I171)/100,0),IF(BB170&gt;0,IF(N171&gt;25,(J171-I171)/100,0),0)),0)</f>
        <v>0</v>
      </c>
      <c r="BC171" s="0" t="n">
        <f aca="false">SUMIF(B:B,B171,BB:BB)</f>
        <v>0</v>
      </c>
    </row>
    <row r="172" customFormat="false" ht="12.8" hidden="false" customHeight="false" outlineLevel="0" collapsed="false">
      <c r="A172" s="14" t="n">
        <v>3003</v>
      </c>
      <c r="B172" s="15" t="n">
        <v>320</v>
      </c>
      <c r="C172" s="15" t="n">
        <v>34</v>
      </c>
      <c r="D172" s="16" t="n">
        <v>4160</v>
      </c>
      <c r="E172" s="16" t="s">
        <v>784</v>
      </c>
      <c r="F172" s="16" t="s">
        <v>747</v>
      </c>
      <c r="G172" s="16" t="n">
        <v>2</v>
      </c>
      <c r="H172" s="16" t="s">
        <v>749</v>
      </c>
      <c r="I172" s="16" t="n">
        <v>8</v>
      </c>
      <c r="J172" s="16" t="n">
        <v>15</v>
      </c>
      <c r="K172" s="44" t="n">
        <v>2.3</v>
      </c>
      <c r="L172" s="18" t="n">
        <v>0.5</v>
      </c>
      <c r="M172" s="18" t="n">
        <v>5</v>
      </c>
      <c r="N172" s="19" t="n">
        <v>2</v>
      </c>
      <c r="O172" s="16" t="n">
        <v>1</v>
      </c>
      <c r="P172" s="16" t="n">
        <v>4</v>
      </c>
      <c r="Q172" s="20" t="n">
        <v>6</v>
      </c>
      <c r="R172" s="21" t="n">
        <v>8</v>
      </c>
      <c r="S172" s="16" t="n">
        <v>5</v>
      </c>
      <c r="T172" s="16" t="n">
        <v>15</v>
      </c>
      <c r="U172" s="16" t="n">
        <v>250</v>
      </c>
      <c r="V172" s="16" t="n">
        <v>200</v>
      </c>
      <c r="W172" s="16" t="n">
        <v>400</v>
      </c>
      <c r="X172" s="22" t="n">
        <v>3.3</v>
      </c>
      <c r="Y172" s="18" t="n">
        <v>3</v>
      </c>
      <c r="Z172" s="18" t="n">
        <v>4</v>
      </c>
      <c r="AA172" s="23" t="n">
        <v>0</v>
      </c>
      <c r="AB172" s="15" t="n">
        <v>1.48874197868474</v>
      </c>
      <c r="AC172" s="16" t="n">
        <v>410</v>
      </c>
      <c r="AD172" s="16" t="n">
        <v>0</v>
      </c>
      <c r="AE172" s="16" t="s">
        <v>762</v>
      </c>
      <c r="AF172" s="15" t="n">
        <f aca="false">VLOOKUP($AE172,STARING_REEKSEN!$A:$J,3,0)</f>
        <v>0.01</v>
      </c>
      <c r="AG172" s="15" t="n">
        <f aca="false">VLOOKUP($AE172,STARING_REEKSEN!$A:$J,4,0)</f>
        <v>0.337</v>
      </c>
      <c r="AH172" s="15" t="n">
        <f aca="false">VLOOKUP($AE172,STARING_REEKSEN!$A:$J,5,0)*100</f>
        <v>3.03</v>
      </c>
      <c r="AI172" s="15" t="n">
        <f aca="false">VLOOKUP($AE172,STARING_REEKSEN!$A:$J,6,0)</f>
        <v>2.888</v>
      </c>
      <c r="AJ172" s="15" t="n">
        <f aca="false">VLOOKUP($AE172,STARING_REEKSEN!$A:$J,7,0)/100</f>
        <v>0.1742</v>
      </c>
      <c r="AK172" s="24" t="n">
        <f aca="false">VLOOKUP($AE172,STARING_REEKSEN!$A:$J,8,0)</f>
        <v>0.074</v>
      </c>
      <c r="AL172" s="15" t="n">
        <f aca="false">1-(1/AI172)</f>
        <v>0.653739612188366</v>
      </c>
      <c r="AM172" s="0" t="n">
        <f aca="false">(I172)/100</f>
        <v>0.08</v>
      </c>
      <c r="AN172" s="25" t="n">
        <f aca="false">1+POWER(AH172*AM172,AI172)</f>
        <v>1.01669283857153</v>
      </c>
      <c r="AO172" s="25" t="n">
        <f aca="false">POWER(AH172*AM172,AI172-1)</f>
        <v>0.068864845592105</v>
      </c>
      <c r="AP172" s="25" t="n">
        <f aca="false">POWER(POWER(AN172,AL172)-AO172,2)</f>
        <v>0.887395312180263</v>
      </c>
      <c r="AQ172" s="25" t="n">
        <f aca="false">POWER(AN172,AL172*(AK172+2))</f>
        <v>1.02270006833782</v>
      </c>
      <c r="AR172" s="26" t="n">
        <f aca="false">AJ172</f>
        <v>0.1742</v>
      </c>
      <c r="AS172" s="15" t="n">
        <f aca="false">(J172-I172)/100</f>
        <v>0.07</v>
      </c>
      <c r="AT172" s="15" t="n">
        <f aca="false">AR172*AS172</f>
        <v>0.012194</v>
      </c>
      <c r="AU172" s="15" t="n">
        <f aca="false">AF172+(AG172-AF172)/POWER(AN172,AL172)</f>
        <v>0.333480062856507</v>
      </c>
      <c r="AV172" s="15" t="n">
        <f aca="false">AU172*AS172</f>
        <v>0.0233436043999555</v>
      </c>
      <c r="AW172" s="15" t="n">
        <f aca="false">K172*AS172</f>
        <v>0.161</v>
      </c>
      <c r="AX172" s="42" t="n">
        <f aca="false">ROUND(SUMIF(B:B,B172,AT:AT)/SUMIF(B:B,B172,AS:AS),4)</f>
        <v>0.205</v>
      </c>
      <c r="AY172" s="42" t="n">
        <f aca="false">IF(SUMIF(B:B,B172,AS:AS)&lt;=0,0,AX172)</f>
        <v>0.205</v>
      </c>
      <c r="AZ172" s="15" t="n">
        <f aca="false">ROUND(SUMIF(B:B,B172,AV:AV)/SUMIF(B:B,B172,AS:AS),2)</f>
        <v>0.2</v>
      </c>
      <c r="BA172" s="0" t="n">
        <f aca="false">ROUND(SUMIF(B:B,B172,AW:AW)/SUMIF(B:B,B172,AS:AS),0)/100</f>
        <v>0.02</v>
      </c>
      <c r="BB172" s="0" t="n">
        <f aca="false">IF(B172&lt;207,IF(NOT(B172=B171),IF(N172&gt;25,(J172-I172)/100,0),IF(BB171&gt;0,IF(N172&gt;25,(J172-I172)/100,0),0)),0)</f>
        <v>0</v>
      </c>
      <c r="BC172" s="0" t="n">
        <f aca="false">SUMIF(B:B,B172,BB:BB)</f>
        <v>0</v>
      </c>
    </row>
    <row r="173" customFormat="false" ht="12.8" hidden="false" customHeight="false" outlineLevel="0" collapsed="false">
      <c r="A173" s="14" t="n">
        <v>3003</v>
      </c>
      <c r="B173" s="15" t="n">
        <v>320</v>
      </c>
      <c r="C173" s="15" t="n">
        <v>34</v>
      </c>
      <c r="D173" s="16" t="n">
        <v>4160</v>
      </c>
      <c r="E173" s="16" t="s">
        <v>784</v>
      </c>
      <c r="F173" s="16" t="s">
        <v>747</v>
      </c>
      <c r="G173" s="16" t="n">
        <v>3</v>
      </c>
      <c r="H173" s="16" t="s">
        <v>750</v>
      </c>
      <c r="I173" s="16" t="n">
        <v>15</v>
      </c>
      <c r="J173" s="16" t="n">
        <v>30</v>
      </c>
      <c r="K173" s="44" t="n">
        <v>4.7</v>
      </c>
      <c r="L173" s="18" t="n">
        <v>1</v>
      </c>
      <c r="M173" s="18" t="n">
        <v>12</v>
      </c>
      <c r="N173" s="19" t="n">
        <v>2</v>
      </c>
      <c r="O173" s="16" t="n">
        <v>1</v>
      </c>
      <c r="P173" s="16" t="n">
        <v>4</v>
      </c>
      <c r="Q173" s="20" t="n">
        <v>6</v>
      </c>
      <c r="R173" s="21" t="n">
        <v>8</v>
      </c>
      <c r="S173" s="16" t="n">
        <v>5</v>
      </c>
      <c r="T173" s="16" t="n">
        <v>15</v>
      </c>
      <c r="U173" s="16" t="n">
        <v>250</v>
      </c>
      <c r="V173" s="16" t="n">
        <v>200</v>
      </c>
      <c r="W173" s="16" t="n">
        <v>400</v>
      </c>
      <c r="X173" s="22" t="n">
        <v>4.3</v>
      </c>
      <c r="Y173" s="18" t="n">
        <v>4</v>
      </c>
      <c r="Z173" s="18" t="n">
        <v>4.8</v>
      </c>
      <c r="AA173" s="23" t="n">
        <v>0</v>
      </c>
      <c r="AB173" s="15" t="n">
        <v>1.39690543978923</v>
      </c>
      <c r="AC173" s="16" t="n">
        <v>410</v>
      </c>
      <c r="AD173" s="16" t="n">
        <v>0</v>
      </c>
      <c r="AE173" s="16" t="s">
        <v>762</v>
      </c>
      <c r="AF173" s="15" t="n">
        <f aca="false">VLOOKUP($AE173,STARING_REEKSEN!$A:$J,3,0)</f>
        <v>0.01</v>
      </c>
      <c r="AG173" s="15" t="n">
        <f aca="false">VLOOKUP($AE173,STARING_REEKSEN!$A:$J,4,0)</f>
        <v>0.337</v>
      </c>
      <c r="AH173" s="15" t="n">
        <f aca="false">VLOOKUP($AE173,STARING_REEKSEN!$A:$J,5,0)*100</f>
        <v>3.03</v>
      </c>
      <c r="AI173" s="15" t="n">
        <f aca="false">VLOOKUP($AE173,STARING_REEKSEN!$A:$J,6,0)</f>
        <v>2.888</v>
      </c>
      <c r="AJ173" s="15" t="n">
        <f aca="false">VLOOKUP($AE173,STARING_REEKSEN!$A:$J,7,0)/100</f>
        <v>0.1742</v>
      </c>
      <c r="AK173" s="24" t="n">
        <f aca="false">VLOOKUP($AE173,STARING_REEKSEN!$A:$J,8,0)</f>
        <v>0.074</v>
      </c>
      <c r="AL173" s="15" t="n">
        <f aca="false">1-(1/AI173)</f>
        <v>0.653739612188366</v>
      </c>
      <c r="AM173" s="0" t="n">
        <f aca="false">(I173)/100</f>
        <v>0.15</v>
      </c>
      <c r="AN173" s="25" t="n">
        <f aca="false">1+POWER(AH173*AM173,AI173)</f>
        <v>1.10255524282748</v>
      </c>
      <c r="AO173" s="25" t="n">
        <f aca="false">POWER(AH173*AM173,AI173-1)</f>
        <v>0.225644098630325</v>
      </c>
      <c r="AP173" s="25" t="n">
        <f aca="false">POWER(POWER(AN173,AL173)-AO173,2)</f>
        <v>0.706039597679285</v>
      </c>
      <c r="AQ173" s="25" t="n">
        <f aca="false">POWER(AN173,AL173*(AK173+2))</f>
        <v>1.14153380984468</v>
      </c>
      <c r="AR173" s="26" t="n">
        <f aca="false">AJ173</f>
        <v>0.1742</v>
      </c>
      <c r="AS173" s="15" t="n">
        <f aca="false">(J173-I173)/100</f>
        <v>0.15</v>
      </c>
      <c r="AT173" s="15" t="n">
        <f aca="false">AR173*AS173</f>
        <v>0.02613</v>
      </c>
      <c r="AU173" s="15" t="n">
        <f aca="false">AF173+(AG173-AF173)/POWER(AN173,AL173)</f>
        <v>0.316781353069902</v>
      </c>
      <c r="AV173" s="15" t="n">
        <f aca="false">AU173*AS173</f>
        <v>0.0475172029604853</v>
      </c>
      <c r="AW173" s="15" t="n">
        <f aca="false">K173*AS173</f>
        <v>0.705</v>
      </c>
      <c r="AX173" s="42" t="n">
        <f aca="false">ROUND(SUMIF(B:B,B173,AT:AT)/SUMIF(B:B,B173,AS:AS),4)</f>
        <v>0.205</v>
      </c>
      <c r="AY173" s="42" t="n">
        <f aca="false">IF(SUMIF(B:B,B173,AS:AS)&lt;=0,0,AX173)</f>
        <v>0.205</v>
      </c>
      <c r="AZ173" s="15" t="n">
        <f aca="false">ROUND(SUMIF(B:B,B173,AV:AV)/SUMIF(B:B,B173,AS:AS),2)</f>
        <v>0.2</v>
      </c>
      <c r="BA173" s="0" t="n">
        <f aca="false">ROUND(SUMIF(B:B,B173,AW:AW)/SUMIF(B:B,B173,AS:AS),0)/100</f>
        <v>0.02</v>
      </c>
      <c r="BB173" s="0" t="n">
        <f aca="false">IF(B173&lt;207,IF(NOT(B173=B172),IF(N173&gt;25,(J173-I173)/100,0),IF(BB172&gt;0,IF(N173&gt;25,(J173-I173)/100,0),0)),0)</f>
        <v>0</v>
      </c>
      <c r="BC173" s="0" t="n">
        <f aca="false">SUMIF(B:B,B173,BB:BB)</f>
        <v>0</v>
      </c>
    </row>
    <row r="174" customFormat="false" ht="12.8" hidden="false" customHeight="false" outlineLevel="0" collapsed="false">
      <c r="A174" s="14" t="n">
        <v>3003</v>
      </c>
      <c r="B174" s="15" t="n">
        <v>320</v>
      </c>
      <c r="C174" s="15" t="n">
        <v>34</v>
      </c>
      <c r="D174" s="16" t="n">
        <v>4160</v>
      </c>
      <c r="E174" s="16" t="s">
        <v>784</v>
      </c>
      <c r="F174" s="16" t="s">
        <v>747</v>
      </c>
      <c r="G174" s="16" t="n">
        <v>4</v>
      </c>
      <c r="H174" s="16" t="s">
        <v>751</v>
      </c>
      <c r="I174" s="16" t="n">
        <v>30</v>
      </c>
      <c r="J174" s="16" t="n">
        <v>60</v>
      </c>
      <c r="K174" s="44" t="n">
        <v>0.9</v>
      </c>
      <c r="L174" s="18" t="n">
        <v>0.3</v>
      </c>
      <c r="M174" s="18" t="n">
        <v>2</v>
      </c>
      <c r="N174" s="19" t="n">
        <v>2</v>
      </c>
      <c r="O174" s="16" t="n">
        <v>1</v>
      </c>
      <c r="P174" s="16" t="n">
        <v>4</v>
      </c>
      <c r="Q174" s="20" t="n">
        <v>4</v>
      </c>
      <c r="R174" s="21" t="n">
        <v>6</v>
      </c>
      <c r="S174" s="16" t="n">
        <v>5</v>
      </c>
      <c r="T174" s="16" t="n">
        <v>15</v>
      </c>
      <c r="U174" s="16" t="n">
        <v>250</v>
      </c>
      <c r="V174" s="16" t="n">
        <v>200</v>
      </c>
      <c r="W174" s="16" t="n">
        <v>400</v>
      </c>
      <c r="X174" s="22" t="n">
        <v>4.5</v>
      </c>
      <c r="Y174" s="18" t="n">
        <v>4</v>
      </c>
      <c r="Z174" s="18" t="n">
        <v>4.8</v>
      </c>
      <c r="AA174" s="23" t="n">
        <v>0</v>
      </c>
      <c r="AB174" s="15" t="n">
        <v>1.55051551040569</v>
      </c>
      <c r="AC174" s="16" t="n">
        <v>410</v>
      </c>
      <c r="AD174" s="16" t="n">
        <v>0</v>
      </c>
      <c r="AE174" s="16" t="s">
        <v>762</v>
      </c>
      <c r="AF174" s="15" t="n">
        <f aca="false">VLOOKUP($AE174,STARING_REEKSEN!$A:$J,3,0)</f>
        <v>0.01</v>
      </c>
      <c r="AG174" s="15" t="n">
        <f aca="false">VLOOKUP($AE174,STARING_REEKSEN!$A:$J,4,0)</f>
        <v>0.337</v>
      </c>
      <c r="AH174" s="15" t="n">
        <f aca="false">VLOOKUP($AE174,STARING_REEKSEN!$A:$J,5,0)*100</f>
        <v>3.03</v>
      </c>
      <c r="AI174" s="15" t="n">
        <f aca="false">VLOOKUP($AE174,STARING_REEKSEN!$A:$J,6,0)</f>
        <v>2.888</v>
      </c>
      <c r="AJ174" s="15" t="n">
        <f aca="false">VLOOKUP($AE174,STARING_REEKSEN!$A:$J,7,0)/100</f>
        <v>0.1742</v>
      </c>
      <c r="AK174" s="24" t="n">
        <f aca="false">VLOOKUP($AE174,STARING_REEKSEN!$A:$J,8,0)</f>
        <v>0.074</v>
      </c>
      <c r="AL174" s="15" t="n">
        <f aca="false">1-(1/AI174)</f>
        <v>0.653739612188366</v>
      </c>
      <c r="AM174" s="0" t="n">
        <f aca="false">(I174)/100</f>
        <v>0.3</v>
      </c>
      <c r="AN174" s="25" t="n">
        <f aca="false">1+POWER(AH174*AM174,AI174)</f>
        <v>1.75915856245414</v>
      </c>
      <c r="AO174" s="25" t="n">
        <f aca="false">POWER(AH174*AM174,AI174-1)</f>
        <v>0.835157934493</v>
      </c>
      <c r="AP174" s="25" t="n">
        <f aca="false">POWER(POWER(AN174,AL174)-AO174,2)</f>
        <v>0.373931163924432</v>
      </c>
      <c r="AQ174" s="25" t="n">
        <f aca="false">POWER(AN174,AL174*(AK174+2))</f>
        <v>2.15079108141564</v>
      </c>
      <c r="AR174" s="26" t="n">
        <f aca="false">AJ174</f>
        <v>0.1742</v>
      </c>
      <c r="AS174" s="15" t="n">
        <f aca="false">(J174-I174)/100</f>
        <v>0.3</v>
      </c>
      <c r="AT174" s="15" t="n">
        <f aca="false">AR174*AS174</f>
        <v>0.05226</v>
      </c>
      <c r="AU174" s="15" t="n">
        <f aca="false">AF174+(AG174-AF174)/POWER(AN174,AL174)</f>
        <v>0.236038369496346</v>
      </c>
      <c r="AV174" s="15" t="n">
        <f aca="false">AU174*AS174</f>
        <v>0.0708115108489037</v>
      </c>
      <c r="AW174" s="15" t="n">
        <f aca="false">K174*AS174</f>
        <v>0.27</v>
      </c>
      <c r="AX174" s="42" t="n">
        <f aca="false">ROUND(SUMIF(B:B,B174,AT:AT)/SUMIF(B:B,B174,AS:AS),4)</f>
        <v>0.205</v>
      </c>
      <c r="AY174" s="42" t="n">
        <f aca="false">IF(SUMIF(B:B,B174,AS:AS)&lt;=0,0,AX174)</f>
        <v>0.205</v>
      </c>
      <c r="AZ174" s="15" t="n">
        <f aca="false">ROUND(SUMIF(B:B,B174,AV:AV)/SUMIF(B:B,B174,AS:AS),2)</f>
        <v>0.2</v>
      </c>
      <c r="BA174" s="0" t="n">
        <f aca="false">ROUND(SUMIF(B:B,B174,AW:AW)/SUMIF(B:B,B174,AS:AS),0)/100</f>
        <v>0.02</v>
      </c>
      <c r="BB174" s="0" t="n">
        <f aca="false">IF(B174&lt;207,IF(NOT(B174=B173),IF(N174&gt;25,(J174-I174)/100,0),IF(BB173&gt;0,IF(N174&gt;25,(J174-I174)/100,0),0)),0)</f>
        <v>0</v>
      </c>
      <c r="BC174" s="0" t="n">
        <f aca="false">SUMIF(B:B,B174,BB:BB)</f>
        <v>0</v>
      </c>
    </row>
    <row r="175" customFormat="false" ht="12.8" hidden="false" customHeight="false" outlineLevel="0" collapsed="false">
      <c r="A175" s="14" t="n">
        <v>3003</v>
      </c>
      <c r="B175" s="15" t="n">
        <v>320</v>
      </c>
      <c r="C175" s="15" t="n">
        <v>34</v>
      </c>
      <c r="D175" s="16" t="n">
        <v>4160</v>
      </c>
      <c r="E175" s="16" t="s">
        <v>784</v>
      </c>
      <c r="F175" s="16" t="s">
        <v>747</v>
      </c>
      <c r="G175" s="16" t="n">
        <v>5</v>
      </c>
      <c r="H175" s="16" t="s">
        <v>752</v>
      </c>
      <c r="I175" s="16" t="n">
        <v>60</v>
      </c>
      <c r="J175" s="16" t="n">
        <v>120</v>
      </c>
      <c r="K175" s="44" t="n">
        <v>0.3</v>
      </c>
      <c r="L175" s="18" t="n">
        <v>0.1</v>
      </c>
      <c r="M175" s="18" t="n">
        <v>1</v>
      </c>
      <c r="N175" s="19" t="n">
        <v>2</v>
      </c>
      <c r="O175" s="16" t="n">
        <v>1</v>
      </c>
      <c r="P175" s="16" t="n">
        <v>4</v>
      </c>
      <c r="Q175" s="20" t="n">
        <v>4</v>
      </c>
      <c r="R175" s="21" t="n">
        <v>6</v>
      </c>
      <c r="S175" s="16" t="n">
        <v>5</v>
      </c>
      <c r="T175" s="16" t="n">
        <v>15</v>
      </c>
      <c r="U175" s="16" t="n">
        <v>250</v>
      </c>
      <c r="V175" s="16" t="n">
        <v>200</v>
      </c>
      <c r="W175" s="16" t="n">
        <v>400</v>
      </c>
      <c r="X175" s="22" t="n">
        <v>4.8</v>
      </c>
      <c r="Y175" s="18" t="n">
        <v>4</v>
      </c>
      <c r="Z175" s="18" t="n">
        <v>4.9</v>
      </c>
      <c r="AA175" s="23" t="n">
        <v>0</v>
      </c>
      <c r="AB175" s="15" t="n">
        <v>1.57751899345277</v>
      </c>
      <c r="AC175" s="16" t="n">
        <v>410</v>
      </c>
      <c r="AD175" s="16" t="n">
        <v>0</v>
      </c>
      <c r="AE175" s="16" t="s">
        <v>762</v>
      </c>
      <c r="AF175" s="15" t="n">
        <f aca="false">VLOOKUP($AE175,STARING_REEKSEN!$A:$J,3,0)</f>
        <v>0.01</v>
      </c>
      <c r="AG175" s="15" t="n">
        <f aca="false">VLOOKUP($AE175,STARING_REEKSEN!$A:$J,4,0)</f>
        <v>0.337</v>
      </c>
      <c r="AH175" s="15" t="n">
        <f aca="false">VLOOKUP($AE175,STARING_REEKSEN!$A:$J,5,0)*100</f>
        <v>3.03</v>
      </c>
      <c r="AI175" s="15" t="n">
        <f aca="false">VLOOKUP($AE175,STARING_REEKSEN!$A:$J,6,0)</f>
        <v>2.888</v>
      </c>
      <c r="AJ175" s="15" t="n">
        <f aca="false">VLOOKUP($AE175,STARING_REEKSEN!$A:$J,7,0)/100</f>
        <v>0.1742</v>
      </c>
      <c r="AK175" s="24" t="n">
        <f aca="false">VLOOKUP($AE175,STARING_REEKSEN!$A:$J,8,0)</f>
        <v>0.074</v>
      </c>
      <c r="AL175" s="15" t="n">
        <f aca="false">1-(1/AI175)</f>
        <v>0.653739612188366</v>
      </c>
      <c r="AM175" s="0" t="n">
        <f aca="false">(I175)/100</f>
        <v>0.6</v>
      </c>
      <c r="AN175" s="25" t="n">
        <f aca="false">1+POWER(AH175*AM175,AI175)</f>
        <v>6.6196222353733</v>
      </c>
      <c r="AO175" s="25" t="n">
        <f aca="false">POWER(AH175*AM175,AI175-1)</f>
        <v>3.09110133958928</v>
      </c>
      <c r="AP175" s="25" t="n">
        <f aca="false">POWER(POWER(AN175,AL175)-AO175,2)</f>
        <v>0.122021966668914</v>
      </c>
      <c r="AQ175" s="25" t="n">
        <f aca="false">POWER(AN175,AL175*(AK175+2))</f>
        <v>12.969749588705</v>
      </c>
      <c r="AR175" s="26" t="n">
        <f aca="false">AJ175</f>
        <v>0.1742</v>
      </c>
      <c r="AS175" s="15" t="n">
        <f aca="false">(J175-I175)/100</f>
        <v>0.6</v>
      </c>
      <c r="AT175" s="15" t="n">
        <f aca="false">AR175*AS175</f>
        <v>0.10452</v>
      </c>
      <c r="AU175" s="15" t="n">
        <f aca="false">AF175+(AG175-AF175)/POWER(AN175,AL175)</f>
        <v>0.105046596697639</v>
      </c>
      <c r="AV175" s="15" t="n">
        <f aca="false">AU175*AS175</f>
        <v>0.0630279580185834</v>
      </c>
      <c r="AW175" s="15" t="n">
        <f aca="false">K175*AS175</f>
        <v>0.18</v>
      </c>
      <c r="AX175" s="42" t="n">
        <f aca="false">ROUND(SUMIF(B:B,B175,AT:AT)/SUMIF(B:B,B175,AS:AS),4)</f>
        <v>0.205</v>
      </c>
      <c r="AY175" s="42" t="n">
        <f aca="false">IF(SUMIF(B:B,B175,AS:AS)&lt;=0,0,AX175)</f>
        <v>0.205</v>
      </c>
      <c r="AZ175" s="15" t="n">
        <f aca="false">ROUND(SUMIF(B:B,B175,AV:AV)/SUMIF(B:B,B175,AS:AS),2)</f>
        <v>0.2</v>
      </c>
      <c r="BA175" s="0" t="n">
        <f aca="false">ROUND(SUMIF(B:B,B175,AW:AW)/SUMIF(B:B,B175,AS:AS),0)/100</f>
        <v>0.02</v>
      </c>
      <c r="BB175" s="0" t="n">
        <f aca="false">IF(B175&lt;207,IF(NOT(B175=B174),IF(N175&gt;25,(J175-I175)/100,0),IF(BB174&gt;0,IF(N175&gt;25,(J175-I175)/100,0),0)),0)</f>
        <v>0</v>
      </c>
      <c r="BC175" s="0" t="n">
        <f aca="false">SUMIF(B:B,B175,BB:BB)</f>
        <v>0</v>
      </c>
    </row>
    <row r="176" customFormat="false" ht="12.8" hidden="false" customHeight="false" outlineLevel="0" collapsed="false">
      <c r="A176" s="14" t="n">
        <v>3010</v>
      </c>
      <c r="B176" s="15" t="n">
        <v>321</v>
      </c>
      <c r="C176" s="15" t="n">
        <v>98</v>
      </c>
      <c r="D176" s="16" t="n">
        <v>10191</v>
      </c>
      <c r="E176" s="16" t="s">
        <v>786</v>
      </c>
      <c r="F176" s="16" t="s">
        <v>700</v>
      </c>
      <c r="G176" s="16" t="n">
        <v>1</v>
      </c>
      <c r="H176" s="16" t="s">
        <v>711</v>
      </c>
      <c r="I176" s="16" t="n">
        <v>0</v>
      </c>
      <c r="J176" s="16" t="n">
        <v>15</v>
      </c>
      <c r="K176" s="44" t="n">
        <v>6</v>
      </c>
      <c r="L176" s="18" t="n">
        <v>1</v>
      </c>
      <c r="M176" s="18" t="n">
        <v>10</v>
      </c>
      <c r="N176" s="19" t="n">
        <v>20</v>
      </c>
      <c r="O176" s="16" t="n">
        <v>8</v>
      </c>
      <c r="P176" s="16" t="n">
        <v>30</v>
      </c>
      <c r="Q176" s="20" t="n">
        <v>15</v>
      </c>
      <c r="R176" s="21" t="n">
        <v>35</v>
      </c>
      <c r="S176" s="16" t="n">
        <v>20</v>
      </c>
      <c r="T176" s="16" t="n">
        <v>60</v>
      </c>
      <c r="U176" s="16" t="n">
        <v>170</v>
      </c>
      <c r="V176" s="16" t="n">
        <v>150</v>
      </c>
      <c r="W176" s="16" t="n">
        <v>180</v>
      </c>
      <c r="X176" s="22" t="n">
        <v>4.9</v>
      </c>
      <c r="Y176" s="18" t="n">
        <v>4.6</v>
      </c>
      <c r="Z176" s="18" t="n">
        <v>5.5</v>
      </c>
      <c r="AA176" s="23" t="n">
        <v>0</v>
      </c>
      <c r="AB176" s="15" t="n">
        <v>1.26753759286282</v>
      </c>
      <c r="AC176" s="16" t="n">
        <v>340</v>
      </c>
      <c r="AD176" s="16" t="n">
        <v>1</v>
      </c>
      <c r="AE176" s="16" t="s">
        <v>737</v>
      </c>
      <c r="AF176" s="15" t="n">
        <f aca="false">VLOOKUP($AE176,STARING_REEKSEN!$A:$J,3,0)</f>
        <v>0</v>
      </c>
      <c r="AG176" s="15" t="n">
        <f aca="false">VLOOKUP($AE176,STARING_REEKSEN!$A:$J,4,0)</f>
        <v>0.43</v>
      </c>
      <c r="AH176" s="15" t="n">
        <f aca="false">VLOOKUP($AE176,STARING_REEKSEN!$A:$J,5,0)*100</f>
        <v>0.7</v>
      </c>
      <c r="AI176" s="15" t="n">
        <f aca="false">VLOOKUP($AE176,STARING_REEKSEN!$A:$J,6,0)</f>
        <v>1.267</v>
      </c>
      <c r="AJ176" s="15" t="n">
        <f aca="false">VLOOKUP($AE176,STARING_REEKSEN!$A:$J,7,0)/100</f>
        <v>0.0175</v>
      </c>
      <c r="AK176" s="24" t="n">
        <f aca="false">VLOOKUP($AE176,STARING_REEKSEN!$A:$J,8,0)</f>
        <v>-2.387</v>
      </c>
      <c r="AL176" s="15" t="n">
        <f aca="false">1-(1/AI176)</f>
        <v>0.210734017363852</v>
      </c>
      <c r="AM176" s="0" t="n">
        <f aca="false">(I176)/100</f>
        <v>0</v>
      </c>
      <c r="AN176" s="25" t="n">
        <f aca="false">1+POWER(AH176*AM176,AI176)</f>
        <v>1</v>
      </c>
      <c r="AO176" s="25" t="n">
        <f aca="false">POWER(AH176*AM176,AI176-1)</f>
        <v>0</v>
      </c>
      <c r="AP176" s="25" t="n">
        <f aca="false">POWER(POWER(AN176,AL176)-AO176,2)</f>
        <v>1</v>
      </c>
      <c r="AQ176" s="25" t="n">
        <f aca="false">POWER(AN176,AL176*(AK176+2))</f>
        <v>1</v>
      </c>
      <c r="AR176" s="26" t="n">
        <f aca="false">AJ176</f>
        <v>0.0175</v>
      </c>
      <c r="AS176" s="15" t="n">
        <f aca="false">(J176-I176)/100</f>
        <v>0.15</v>
      </c>
      <c r="AT176" s="15" t="n">
        <f aca="false">AR176*AS176</f>
        <v>0.002625</v>
      </c>
      <c r="AU176" s="15" t="n">
        <f aca="false">AF176+(AG176-AF176)/POWER(AN176,AL176)</f>
        <v>0.43</v>
      </c>
      <c r="AV176" s="15" t="n">
        <f aca="false">AU176*AS176</f>
        <v>0.0645</v>
      </c>
      <c r="AW176" s="15" t="n">
        <f aca="false">K176*AS176</f>
        <v>0.9</v>
      </c>
      <c r="AX176" s="42" t="n">
        <f aca="false">ROUND(SUMIF(B:B,B176,AT:AT)/SUMIF(B:B,B176,AS:AS),4)</f>
        <v>0.1294</v>
      </c>
      <c r="AY176" s="42" t="n">
        <f aca="false">IF(SUMIF(B:B,B176,AS:AS)&lt;=0,0,AX176)</f>
        <v>0.1294</v>
      </c>
      <c r="AZ176" s="15" t="n">
        <f aca="false">ROUND(SUMIF(B:B,B176,AV:AV)/SUMIF(B:B,B176,AS:AS),2)</f>
        <v>0.28</v>
      </c>
      <c r="BA176" s="0" t="n">
        <f aca="false">ROUND(SUMIF(B:B,B176,AW:AW)/SUMIF(B:B,B176,AS:AS),0)/100</f>
        <v>0.01</v>
      </c>
      <c r="BB176" s="0" t="n">
        <f aca="false">IF(B176&lt;207,IF(NOT(B176=B175),IF(N176&gt;25,(J176-I176)/100,0),IF(BB175&gt;0,IF(N176&gt;25,(J176-I176)/100,0),0)),0)</f>
        <v>0</v>
      </c>
      <c r="BC176" s="0" t="n">
        <f aca="false">SUMIF(B:B,B176,BB:BB)</f>
        <v>0</v>
      </c>
    </row>
    <row r="177" customFormat="false" ht="12.8" hidden="false" customHeight="false" outlineLevel="0" collapsed="false">
      <c r="A177" s="14" t="n">
        <v>3010</v>
      </c>
      <c r="B177" s="15" t="n">
        <v>321</v>
      </c>
      <c r="C177" s="15" t="n">
        <v>98</v>
      </c>
      <c r="D177" s="16" t="n">
        <v>10191</v>
      </c>
      <c r="E177" s="16" t="s">
        <v>786</v>
      </c>
      <c r="F177" s="16" t="s">
        <v>700</v>
      </c>
      <c r="G177" s="16" t="n">
        <v>2</v>
      </c>
      <c r="H177" s="16" t="s">
        <v>755</v>
      </c>
      <c r="I177" s="16" t="n">
        <v>15</v>
      </c>
      <c r="J177" s="16" t="n">
        <v>35</v>
      </c>
      <c r="K177" s="44" t="n">
        <v>1.8</v>
      </c>
      <c r="L177" s="18" t="n">
        <v>0.5</v>
      </c>
      <c r="M177" s="18" t="n">
        <v>5</v>
      </c>
      <c r="N177" s="19" t="n">
        <v>18</v>
      </c>
      <c r="O177" s="16" t="n">
        <v>8</v>
      </c>
      <c r="P177" s="16" t="n">
        <v>30</v>
      </c>
      <c r="Q177" s="20" t="n">
        <v>12</v>
      </c>
      <c r="R177" s="21" t="n">
        <v>30</v>
      </c>
      <c r="S177" s="16" t="n">
        <v>20</v>
      </c>
      <c r="T177" s="16" t="n">
        <v>60</v>
      </c>
      <c r="U177" s="16" t="n">
        <v>170</v>
      </c>
      <c r="V177" s="16" t="n">
        <v>150</v>
      </c>
      <c r="W177" s="16" t="n">
        <v>180</v>
      </c>
      <c r="X177" s="22" t="n">
        <v>4.9</v>
      </c>
      <c r="Y177" s="18" t="n">
        <v>4.6</v>
      </c>
      <c r="Z177" s="18" t="n">
        <v>5.5</v>
      </c>
      <c r="AA177" s="23" t="n">
        <v>0</v>
      </c>
      <c r="AB177" s="15" t="n">
        <v>1.44566062306471</v>
      </c>
      <c r="AC177" s="16" t="n">
        <v>340</v>
      </c>
      <c r="AD177" s="16" t="n">
        <v>0</v>
      </c>
      <c r="AE177" s="16" t="s">
        <v>756</v>
      </c>
      <c r="AF177" s="15" t="n">
        <f aca="false">VLOOKUP($AE177,STARING_REEKSEN!$A:$J,3,0)</f>
        <v>0.01</v>
      </c>
      <c r="AG177" s="15" t="n">
        <f aca="false">VLOOKUP($AE177,STARING_REEKSEN!$A:$J,4,0)</f>
        <v>0.472</v>
      </c>
      <c r="AH177" s="15" t="n">
        <f aca="false">VLOOKUP($AE177,STARING_REEKSEN!$A:$J,5,0)*100</f>
        <v>1</v>
      </c>
      <c r="AI177" s="15" t="n">
        <f aca="false">VLOOKUP($AE177,STARING_REEKSEN!$A:$J,6,0)</f>
        <v>1.246</v>
      </c>
      <c r="AJ177" s="15" t="n">
        <f aca="false">VLOOKUP($AE177,STARING_REEKSEN!$A:$J,7,0)/100</f>
        <v>0.023</v>
      </c>
      <c r="AK177" s="24" t="n">
        <f aca="false">VLOOKUP($AE177,STARING_REEKSEN!$A:$J,8,0)</f>
        <v>-0.793</v>
      </c>
      <c r="AL177" s="15" t="n">
        <f aca="false">1-(1/AI177)</f>
        <v>0.197431781701445</v>
      </c>
      <c r="AM177" s="0" t="n">
        <f aca="false">(I177)/100</f>
        <v>0.15</v>
      </c>
      <c r="AN177" s="25" t="n">
        <f aca="false">1+POWER(AH177*AM177,AI177)</f>
        <v>1.09406102538163</v>
      </c>
      <c r="AO177" s="25" t="n">
        <f aca="false">POWER(AH177*AM177,AI177-1)</f>
        <v>0.627073502544167</v>
      </c>
      <c r="AP177" s="25" t="n">
        <f aca="false">POWER(POWER(AN177,AL177)-AO177,2)</f>
        <v>0.152750715091134</v>
      </c>
      <c r="AQ177" s="25" t="n">
        <f aca="false">POWER(AN177,AL177*(AK177+2))</f>
        <v>1.02165345243887</v>
      </c>
      <c r="AR177" s="26" t="n">
        <f aca="false">AJ177</f>
        <v>0.023</v>
      </c>
      <c r="AS177" s="15" t="n">
        <f aca="false">(J177-I177)/100</f>
        <v>0.2</v>
      </c>
      <c r="AT177" s="15" t="n">
        <f aca="false">AR177*AS177</f>
        <v>0.0046</v>
      </c>
      <c r="AU177" s="15" t="n">
        <f aca="false">AF177+(AG177-AF177)/POWER(AN177,AL177)</f>
        <v>0.463872566454753</v>
      </c>
      <c r="AV177" s="15" t="n">
        <f aca="false">AU177*AS177</f>
        <v>0.0927745132909506</v>
      </c>
      <c r="AW177" s="15" t="n">
        <f aca="false">K177*AS177</f>
        <v>0.36</v>
      </c>
      <c r="AX177" s="42" t="n">
        <f aca="false">ROUND(SUMIF(B:B,B177,AT:AT)/SUMIF(B:B,B177,AS:AS),4)</f>
        <v>0.1294</v>
      </c>
      <c r="AY177" s="42" t="n">
        <f aca="false">IF(SUMIF(B:B,B177,AS:AS)&lt;=0,0,AX177)</f>
        <v>0.1294</v>
      </c>
      <c r="AZ177" s="15" t="n">
        <f aca="false">ROUND(SUMIF(B:B,B177,AV:AV)/SUMIF(B:B,B177,AS:AS),2)</f>
        <v>0.28</v>
      </c>
      <c r="BA177" s="0" t="n">
        <f aca="false">ROUND(SUMIF(B:B,B177,AW:AW)/SUMIF(B:B,B177,AS:AS),0)/100</f>
        <v>0.01</v>
      </c>
      <c r="BB177" s="0" t="n">
        <f aca="false">IF(B177&lt;207,IF(NOT(B177=B176),IF(N177&gt;25,(J177-I177)/100,0),IF(BB176&gt;0,IF(N177&gt;25,(J177-I177)/100,0),0)),0)</f>
        <v>0</v>
      </c>
      <c r="BC177" s="0" t="n">
        <f aca="false">SUMIF(B:B,B177,BB:BB)</f>
        <v>0</v>
      </c>
    </row>
    <row r="178" customFormat="false" ht="12.8" hidden="false" customHeight="false" outlineLevel="0" collapsed="false">
      <c r="A178" s="14" t="n">
        <v>3010</v>
      </c>
      <c r="B178" s="15" t="n">
        <v>321</v>
      </c>
      <c r="C178" s="15" t="n">
        <v>98</v>
      </c>
      <c r="D178" s="16" t="n">
        <v>10191</v>
      </c>
      <c r="E178" s="16" t="s">
        <v>786</v>
      </c>
      <c r="F178" s="16" t="s">
        <v>700</v>
      </c>
      <c r="G178" s="16" t="n">
        <v>3</v>
      </c>
      <c r="H178" s="16" t="s">
        <v>734</v>
      </c>
      <c r="I178" s="16" t="n">
        <v>35</v>
      </c>
      <c r="J178" s="16" t="n">
        <v>120</v>
      </c>
      <c r="K178" s="44" t="n">
        <v>0.3</v>
      </c>
      <c r="L178" s="18" t="n">
        <v>0.2</v>
      </c>
      <c r="M178" s="18" t="n">
        <v>1.5</v>
      </c>
      <c r="N178" s="19" t="n">
        <v>2</v>
      </c>
      <c r="O178" s="16" t="n">
        <v>1</v>
      </c>
      <c r="P178" s="16" t="n">
        <v>4</v>
      </c>
      <c r="Q178" s="20" t="n">
        <v>4</v>
      </c>
      <c r="R178" s="21" t="n">
        <v>6</v>
      </c>
      <c r="S178" s="16" t="n">
        <v>4</v>
      </c>
      <c r="T178" s="16" t="n">
        <v>10</v>
      </c>
      <c r="U178" s="16" t="n">
        <v>250</v>
      </c>
      <c r="V178" s="16" t="n">
        <v>200</v>
      </c>
      <c r="W178" s="16" t="n">
        <v>400</v>
      </c>
      <c r="X178" s="22" t="n">
        <v>5</v>
      </c>
      <c r="Y178" s="18" t="n">
        <v>4.6</v>
      </c>
      <c r="Z178" s="18" t="n">
        <v>5.5</v>
      </c>
      <c r="AA178" s="23" t="n">
        <v>0</v>
      </c>
      <c r="AB178" s="15" t="n">
        <v>1.55495170760835</v>
      </c>
      <c r="AC178" s="16" t="n">
        <v>410</v>
      </c>
      <c r="AD178" s="16" t="n">
        <v>0</v>
      </c>
      <c r="AE178" s="16" t="s">
        <v>762</v>
      </c>
      <c r="AF178" s="15" t="n">
        <f aca="false">VLOOKUP($AE178,STARING_REEKSEN!$A:$J,3,0)</f>
        <v>0.01</v>
      </c>
      <c r="AG178" s="15" t="n">
        <f aca="false">VLOOKUP($AE178,STARING_REEKSEN!$A:$J,4,0)</f>
        <v>0.337</v>
      </c>
      <c r="AH178" s="15" t="n">
        <f aca="false">VLOOKUP($AE178,STARING_REEKSEN!$A:$J,5,0)*100</f>
        <v>3.03</v>
      </c>
      <c r="AI178" s="15" t="n">
        <f aca="false">VLOOKUP($AE178,STARING_REEKSEN!$A:$J,6,0)</f>
        <v>2.888</v>
      </c>
      <c r="AJ178" s="15" t="n">
        <f aca="false">VLOOKUP($AE178,STARING_REEKSEN!$A:$J,7,0)/100</f>
        <v>0.1742</v>
      </c>
      <c r="AK178" s="24" t="n">
        <f aca="false">VLOOKUP($AE178,STARING_REEKSEN!$A:$J,8,0)</f>
        <v>0.074</v>
      </c>
      <c r="AL178" s="15" t="n">
        <f aca="false">1-(1/AI178)</f>
        <v>0.653739612188366</v>
      </c>
      <c r="AM178" s="0" t="n">
        <f aca="false">(I178)/100</f>
        <v>0.35</v>
      </c>
      <c r="AN178" s="25" t="n">
        <f aca="false">1+POWER(AH178*AM178,AI178)</f>
        <v>2.18488123937173</v>
      </c>
      <c r="AO178" s="25" t="n">
        <f aca="false">POWER(AH178*AM178,AI178-1)</f>
        <v>1.11728546852591</v>
      </c>
      <c r="AP178" s="25" t="n">
        <f aca="false">POWER(POWER(AN178,AL178)-AO178,2)</f>
        <v>0.302024980324698</v>
      </c>
      <c r="AQ178" s="25" t="n">
        <f aca="false">POWER(AN178,AL178*(AK178+2))</f>
        <v>2.8854612901183</v>
      </c>
      <c r="AR178" s="26" t="n">
        <f aca="false">AJ178</f>
        <v>0.1742</v>
      </c>
      <c r="AS178" s="15" t="n">
        <f aca="false">(J178-I178)/100</f>
        <v>0.85</v>
      </c>
      <c r="AT178" s="15" t="n">
        <f aca="false">AR178*AS178</f>
        <v>0.14807</v>
      </c>
      <c r="AU178" s="15" t="n">
        <f aca="false">AF178+(AG178-AF178)/POWER(AN178,AL178)</f>
        <v>0.206178012824071</v>
      </c>
      <c r="AV178" s="15" t="n">
        <f aca="false">AU178*AS178</f>
        <v>0.175251310900461</v>
      </c>
      <c r="AW178" s="15" t="n">
        <f aca="false">K178*AS178</f>
        <v>0.255</v>
      </c>
      <c r="AX178" s="42" t="n">
        <f aca="false">ROUND(SUMIF(B:B,B178,AT:AT)/SUMIF(B:B,B178,AS:AS),4)</f>
        <v>0.1294</v>
      </c>
      <c r="AY178" s="42" t="n">
        <f aca="false">IF(SUMIF(B:B,B178,AS:AS)&lt;=0,0,AX178)</f>
        <v>0.1294</v>
      </c>
      <c r="AZ178" s="15" t="n">
        <f aca="false">ROUND(SUMIF(B:B,B178,AV:AV)/SUMIF(B:B,B178,AS:AS),2)</f>
        <v>0.28</v>
      </c>
      <c r="BA178" s="0" t="n">
        <f aca="false">ROUND(SUMIF(B:B,B178,AW:AW)/SUMIF(B:B,B178,AS:AS),0)/100</f>
        <v>0.01</v>
      </c>
      <c r="BB178" s="0" t="n">
        <f aca="false">IF(B178&lt;207,IF(NOT(B178=B177),IF(N178&gt;25,(J178-I178)/100,0),IF(BB177&gt;0,IF(N178&gt;25,(J178-I178)/100,0),0)),0)</f>
        <v>0</v>
      </c>
      <c r="BC178" s="0" t="n">
        <f aca="false">SUMIF(B:B,B178,BB:BB)</f>
        <v>0</v>
      </c>
    </row>
    <row r="179" customFormat="false" ht="12.8" hidden="false" customHeight="false" outlineLevel="0" collapsed="false">
      <c r="A179" s="43" t="n">
        <v>3006</v>
      </c>
      <c r="B179" s="15" t="n">
        <v>322</v>
      </c>
      <c r="C179" s="15" t="n">
        <v>51</v>
      </c>
      <c r="D179" s="16" t="n">
        <v>8110</v>
      </c>
      <c r="E179" s="16" t="s">
        <v>787</v>
      </c>
      <c r="F179" s="16" t="s">
        <v>729</v>
      </c>
      <c r="G179" s="16" t="n">
        <v>1</v>
      </c>
      <c r="H179" s="16" t="s">
        <v>722</v>
      </c>
      <c r="I179" s="16" t="n">
        <v>0</v>
      </c>
      <c r="J179" s="16" t="n">
        <v>25</v>
      </c>
      <c r="K179" s="44" t="n">
        <v>4</v>
      </c>
      <c r="L179" s="18" t="n">
        <v>3</v>
      </c>
      <c r="M179" s="18" t="n">
        <v>6</v>
      </c>
      <c r="N179" s="19" t="n">
        <v>4</v>
      </c>
      <c r="O179" s="16" t="n">
        <v>3</v>
      </c>
      <c r="P179" s="16" t="n">
        <v>6</v>
      </c>
      <c r="Q179" s="20" t="n">
        <v>9</v>
      </c>
      <c r="R179" s="21" t="n">
        <v>13</v>
      </c>
      <c r="S179" s="16" t="n">
        <v>9</v>
      </c>
      <c r="T179" s="16" t="n">
        <v>18</v>
      </c>
      <c r="U179" s="16" t="n">
        <v>250</v>
      </c>
      <c r="V179" s="16" t="n">
        <v>200</v>
      </c>
      <c r="W179" s="16" t="n">
        <v>400</v>
      </c>
      <c r="X179" s="22" t="n">
        <v>4.6</v>
      </c>
      <c r="Y179" s="18" t="n">
        <v>4.2</v>
      </c>
      <c r="Z179" s="18" t="n">
        <v>5</v>
      </c>
      <c r="AA179" s="23" t="n">
        <v>0</v>
      </c>
      <c r="AB179" s="15" t="n">
        <v>1.35365096805424</v>
      </c>
      <c r="AC179" s="16" t="n">
        <v>692</v>
      </c>
      <c r="AD179" s="16" t="n">
        <v>1</v>
      </c>
      <c r="AE179" s="16" t="s">
        <v>785</v>
      </c>
      <c r="AF179" s="15" t="n">
        <f aca="false">VLOOKUP($AE179,STARING_REEKSEN!$A:$J,3,0)</f>
        <v>0.01</v>
      </c>
      <c r="AG179" s="15" t="n">
        <f aca="false">VLOOKUP($AE179,STARING_REEKSEN!$A:$J,4,0)</f>
        <v>0.381</v>
      </c>
      <c r="AH179" s="15" t="n">
        <f aca="false">VLOOKUP($AE179,STARING_REEKSEN!$A:$J,5,0)*100</f>
        <v>4.28</v>
      </c>
      <c r="AI179" s="15" t="n">
        <f aca="false">VLOOKUP($AE179,STARING_REEKSEN!$A:$J,6,0)</f>
        <v>1.808</v>
      </c>
      <c r="AJ179" s="15" t="n">
        <f aca="false">VLOOKUP($AE179,STARING_REEKSEN!$A:$J,7,0)/100</f>
        <v>0.6365</v>
      </c>
      <c r="AK179" s="24" t="n">
        <f aca="false">VLOOKUP($AE179,STARING_REEKSEN!$A:$J,8,0)</f>
        <v>0.024</v>
      </c>
      <c r="AL179" s="15" t="n">
        <f aca="false">1-(1/AI179)</f>
        <v>0.446902654867257</v>
      </c>
      <c r="AM179" s="0" t="n">
        <f aca="false">(I179)/100</f>
        <v>0</v>
      </c>
      <c r="AN179" s="25" t="n">
        <f aca="false">1+POWER(AH179*AM179,AI179)</f>
        <v>1</v>
      </c>
      <c r="AO179" s="25" t="n">
        <f aca="false">POWER(AH179*AM179,AI179-1)</f>
        <v>0</v>
      </c>
      <c r="AP179" s="25" t="n">
        <f aca="false">POWER(POWER(AN179,AL179)-AO179,2)</f>
        <v>1</v>
      </c>
      <c r="AQ179" s="25" t="n">
        <f aca="false">POWER(AN179,AL179*(AK179+2))</f>
        <v>1</v>
      </c>
      <c r="AR179" s="26" t="n">
        <f aca="false">AJ179</f>
        <v>0.6365</v>
      </c>
      <c r="AS179" s="15" t="n">
        <f aca="false">(J179-I179)/100</f>
        <v>0.25</v>
      </c>
      <c r="AT179" s="15" t="n">
        <f aca="false">AR179*AS179</f>
        <v>0.159125</v>
      </c>
      <c r="AU179" s="15" t="n">
        <f aca="false">AF179+(AG179-AF179)/POWER(AN179,AL179)</f>
        <v>0.381</v>
      </c>
      <c r="AV179" s="15" t="n">
        <f aca="false">AU179*AS179</f>
        <v>0.09525</v>
      </c>
      <c r="AW179" s="15" t="n">
        <f aca="false">K179*AS179</f>
        <v>1</v>
      </c>
      <c r="AX179" s="42" t="n">
        <f aca="false">ROUND(SUMIF(B:B,B179,AT:AT)/SUMIF(B:B,B179,AS:AS),4)</f>
        <v>0.4054</v>
      </c>
      <c r="AY179" s="42" t="n">
        <f aca="false">IF(SUMIF(B:B,B179,AS:AS)&lt;=0,0,AX179)</f>
        <v>0.4054</v>
      </c>
      <c r="AZ179" s="15" t="n">
        <f aca="false">ROUND(SUMIF(B:B,B179,AV:AV)/SUMIF(B:B,B179,AS:AS),2)</f>
        <v>0.2</v>
      </c>
      <c r="BA179" s="0" t="n">
        <f aca="false">ROUND(SUMIF(B:B,B179,AW:AW)/SUMIF(B:B,B179,AS:AS),0)/100</f>
        <v>0.02</v>
      </c>
      <c r="BB179" s="0" t="n">
        <f aca="false">IF(B179&lt;207,IF(NOT(B179=B178),IF(N179&gt;25,(J179-I179)/100,0),IF(BB178&gt;0,IF(N179&gt;25,(J179-I179)/100,0),0)),0)</f>
        <v>0</v>
      </c>
      <c r="BC179" s="0" t="n">
        <f aca="false">SUMIF(B:B,B179,BB:BB)</f>
        <v>0</v>
      </c>
    </row>
    <row r="180" customFormat="false" ht="12.8" hidden="false" customHeight="false" outlineLevel="0" collapsed="false">
      <c r="A180" s="43" t="n">
        <v>3006</v>
      </c>
      <c r="B180" s="15" t="n">
        <v>322</v>
      </c>
      <c r="C180" s="15" t="n">
        <v>51</v>
      </c>
      <c r="D180" s="16" t="n">
        <v>8110</v>
      </c>
      <c r="E180" s="16" t="s">
        <v>787</v>
      </c>
      <c r="F180" s="16" t="s">
        <v>729</v>
      </c>
      <c r="G180" s="16" t="n">
        <v>2</v>
      </c>
      <c r="H180" s="16" t="s">
        <v>775</v>
      </c>
      <c r="I180" s="16" t="n">
        <v>25</v>
      </c>
      <c r="J180" s="16" t="n">
        <v>60</v>
      </c>
      <c r="K180" s="44" t="n">
        <v>3.5</v>
      </c>
      <c r="L180" s="18" t="n">
        <v>2</v>
      </c>
      <c r="M180" s="18" t="n">
        <v>6</v>
      </c>
      <c r="N180" s="19" t="n">
        <v>4</v>
      </c>
      <c r="O180" s="16" t="n">
        <v>3</v>
      </c>
      <c r="P180" s="16" t="n">
        <v>6</v>
      </c>
      <c r="Q180" s="20" t="n">
        <v>9</v>
      </c>
      <c r="R180" s="21" t="n">
        <v>13</v>
      </c>
      <c r="S180" s="16" t="n">
        <v>9</v>
      </c>
      <c r="T180" s="16" t="n">
        <v>18</v>
      </c>
      <c r="U180" s="16" t="n">
        <v>250</v>
      </c>
      <c r="V180" s="16" t="n">
        <v>200</v>
      </c>
      <c r="W180" s="16" t="n">
        <v>400</v>
      </c>
      <c r="X180" s="22" t="n">
        <v>4.3</v>
      </c>
      <c r="Y180" s="18" t="n">
        <v>4</v>
      </c>
      <c r="Z180" s="18" t="n">
        <v>4.8</v>
      </c>
      <c r="AA180" s="23" t="n">
        <v>0</v>
      </c>
      <c r="AB180" s="15" t="n">
        <v>1.37072136848212</v>
      </c>
      <c r="AC180" s="16" t="n">
        <v>692</v>
      </c>
      <c r="AD180" s="16" t="n">
        <v>1</v>
      </c>
      <c r="AE180" s="16" t="s">
        <v>785</v>
      </c>
      <c r="AF180" s="15" t="n">
        <f aca="false">VLOOKUP($AE180,STARING_REEKSEN!$A:$J,3,0)</f>
        <v>0.01</v>
      </c>
      <c r="AG180" s="15" t="n">
        <f aca="false">VLOOKUP($AE180,STARING_REEKSEN!$A:$J,4,0)</f>
        <v>0.381</v>
      </c>
      <c r="AH180" s="15" t="n">
        <f aca="false">VLOOKUP($AE180,STARING_REEKSEN!$A:$J,5,0)*100</f>
        <v>4.28</v>
      </c>
      <c r="AI180" s="15" t="n">
        <f aca="false">VLOOKUP($AE180,STARING_REEKSEN!$A:$J,6,0)</f>
        <v>1.808</v>
      </c>
      <c r="AJ180" s="15" t="n">
        <f aca="false">VLOOKUP($AE180,STARING_REEKSEN!$A:$J,7,0)/100</f>
        <v>0.6365</v>
      </c>
      <c r="AK180" s="24" t="n">
        <f aca="false">VLOOKUP($AE180,STARING_REEKSEN!$A:$J,8,0)</f>
        <v>0.024</v>
      </c>
      <c r="AL180" s="15" t="n">
        <f aca="false">1-(1/AI180)</f>
        <v>0.446902654867257</v>
      </c>
      <c r="AM180" s="0" t="n">
        <f aca="false">(I180)/100</f>
        <v>0.25</v>
      </c>
      <c r="AN180" s="25" t="n">
        <f aca="false">1+POWER(AH180*AM180,AI180)</f>
        <v>2.13012340693767</v>
      </c>
      <c r="AO180" s="25" t="n">
        <f aca="false">POWER(AH180*AM180,AI180-1)</f>
        <v>1.05619009994174</v>
      </c>
      <c r="AP180" s="25" t="n">
        <f aca="false">POWER(POWER(AN180,AL180)-AO180,2)</f>
        <v>0.119622329607094</v>
      </c>
      <c r="AQ180" s="25" t="n">
        <f aca="false">POWER(AN180,AL180*(AK180+2))</f>
        <v>1.98176558137633</v>
      </c>
      <c r="AR180" s="26" t="n">
        <f aca="false">AJ180</f>
        <v>0.6365</v>
      </c>
      <c r="AS180" s="15" t="n">
        <f aca="false">(J180-I180)/100</f>
        <v>0.35</v>
      </c>
      <c r="AT180" s="15" t="n">
        <f aca="false">AR180*AS180</f>
        <v>0.222775</v>
      </c>
      <c r="AU180" s="15" t="n">
        <f aca="false">AF180+(AG180-AF180)/POWER(AN180,AL180)</f>
        <v>0.274611642417975</v>
      </c>
      <c r="AV180" s="15" t="n">
        <f aca="false">AU180*AS180</f>
        <v>0.0961140748462912</v>
      </c>
      <c r="AW180" s="15" t="n">
        <f aca="false">K180*AS180</f>
        <v>1.225</v>
      </c>
      <c r="AX180" s="42" t="n">
        <f aca="false">ROUND(SUMIF(B:B,B180,AT:AT)/SUMIF(B:B,B180,AS:AS),4)</f>
        <v>0.4054</v>
      </c>
      <c r="AY180" s="42" t="n">
        <f aca="false">IF(SUMIF(B:B,B180,AS:AS)&lt;=0,0,AX180)</f>
        <v>0.4054</v>
      </c>
      <c r="AZ180" s="15" t="n">
        <f aca="false">ROUND(SUMIF(B:B,B180,AV:AV)/SUMIF(B:B,B180,AS:AS),2)</f>
        <v>0.2</v>
      </c>
      <c r="BA180" s="0" t="n">
        <f aca="false">ROUND(SUMIF(B:B,B180,AW:AW)/SUMIF(B:B,B180,AS:AS),0)/100</f>
        <v>0.02</v>
      </c>
      <c r="BB180" s="0" t="n">
        <f aca="false">IF(B180&lt;207,IF(NOT(B180=B179),IF(N180&gt;25,(J180-I180)/100,0),IF(BB179&gt;0,IF(N180&gt;25,(J180-I180)/100,0),0)),0)</f>
        <v>0</v>
      </c>
      <c r="BC180" s="0" t="n">
        <f aca="false">SUMIF(B:B,B180,BB:BB)</f>
        <v>0</v>
      </c>
    </row>
    <row r="181" customFormat="false" ht="12.8" hidden="false" customHeight="false" outlineLevel="0" collapsed="false">
      <c r="A181" s="43" t="n">
        <v>3006</v>
      </c>
      <c r="B181" s="15" t="n">
        <v>322</v>
      </c>
      <c r="C181" s="15" t="n">
        <v>51</v>
      </c>
      <c r="D181" s="16" t="n">
        <v>8110</v>
      </c>
      <c r="E181" s="16" t="s">
        <v>787</v>
      </c>
      <c r="F181" s="16" t="s">
        <v>729</v>
      </c>
      <c r="G181" s="16" t="n">
        <v>3</v>
      </c>
      <c r="H181" s="16" t="s">
        <v>773</v>
      </c>
      <c r="I181" s="16" t="n">
        <v>60</v>
      </c>
      <c r="J181" s="16" t="n">
        <v>90</v>
      </c>
      <c r="K181" s="44" t="n">
        <v>1.1</v>
      </c>
      <c r="L181" s="18" t="n">
        <v>0.3</v>
      </c>
      <c r="M181" s="18" t="n">
        <v>3</v>
      </c>
      <c r="N181" s="19" t="n">
        <v>3</v>
      </c>
      <c r="O181" s="16" t="n">
        <v>2</v>
      </c>
      <c r="P181" s="16" t="n">
        <v>6</v>
      </c>
      <c r="Q181" s="20" t="n">
        <v>7</v>
      </c>
      <c r="R181" s="21" t="n">
        <v>10</v>
      </c>
      <c r="S181" s="16" t="n">
        <v>6</v>
      </c>
      <c r="T181" s="16" t="n">
        <v>18</v>
      </c>
      <c r="U181" s="16" t="n">
        <v>250</v>
      </c>
      <c r="V181" s="16" t="n">
        <v>200</v>
      </c>
      <c r="W181" s="16" t="n">
        <v>400</v>
      </c>
      <c r="X181" s="22" t="n">
        <v>4.4</v>
      </c>
      <c r="Y181" s="18" t="n">
        <v>4</v>
      </c>
      <c r="Z181" s="18" t="n">
        <v>4.8</v>
      </c>
      <c r="AA181" s="23" t="n">
        <v>0</v>
      </c>
      <c r="AB181" s="15" t="n">
        <v>1.53629788937345</v>
      </c>
      <c r="AC181" s="16" t="n">
        <v>410</v>
      </c>
      <c r="AD181" s="16" t="n">
        <v>0</v>
      </c>
      <c r="AE181" s="16" t="s">
        <v>762</v>
      </c>
      <c r="AF181" s="15" t="n">
        <f aca="false">VLOOKUP($AE181,STARING_REEKSEN!$A:$J,3,0)</f>
        <v>0.01</v>
      </c>
      <c r="AG181" s="15" t="n">
        <f aca="false">VLOOKUP($AE181,STARING_REEKSEN!$A:$J,4,0)</f>
        <v>0.337</v>
      </c>
      <c r="AH181" s="15" t="n">
        <f aca="false">VLOOKUP($AE181,STARING_REEKSEN!$A:$J,5,0)*100</f>
        <v>3.03</v>
      </c>
      <c r="AI181" s="15" t="n">
        <f aca="false">VLOOKUP($AE181,STARING_REEKSEN!$A:$J,6,0)</f>
        <v>2.888</v>
      </c>
      <c r="AJ181" s="15" t="n">
        <f aca="false">VLOOKUP($AE181,STARING_REEKSEN!$A:$J,7,0)/100</f>
        <v>0.1742</v>
      </c>
      <c r="AK181" s="24" t="n">
        <f aca="false">VLOOKUP($AE181,STARING_REEKSEN!$A:$J,8,0)</f>
        <v>0.074</v>
      </c>
      <c r="AL181" s="15" t="n">
        <f aca="false">1-(1/AI181)</f>
        <v>0.653739612188366</v>
      </c>
      <c r="AM181" s="0" t="n">
        <f aca="false">(I181)/100</f>
        <v>0.6</v>
      </c>
      <c r="AN181" s="25" t="n">
        <f aca="false">1+POWER(AH181*AM181,AI181)</f>
        <v>6.6196222353733</v>
      </c>
      <c r="AO181" s="25" t="n">
        <f aca="false">POWER(AH181*AM181,AI181-1)</f>
        <v>3.09110133958928</v>
      </c>
      <c r="AP181" s="25" t="n">
        <f aca="false">POWER(POWER(AN181,AL181)-AO181,2)</f>
        <v>0.122021966668914</v>
      </c>
      <c r="AQ181" s="25" t="n">
        <f aca="false">POWER(AN181,AL181*(AK181+2))</f>
        <v>12.969749588705</v>
      </c>
      <c r="AR181" s="26" t="n">
        <f aca="false">AJ181</f>
        <v>0.1742</v>
      </c>
      <c r="AS181" s="15" t="n">
        <f aca="false">(J181-I181)/100</f>
        <v>0.3</v>
      </c>
      <c r="AT181" s="15" t="n">
        <f aca="false">AR181*AS181</f>
        <v>0.05226</v>
      </c>
      <c r="AU181" s="15" t="n">
        <f aca="false">AF181+(AG181-AF181)/POWER(AN181,AL181)</f>
        <v>0.105046596697639</v>
      </c>
      <c r="AV181" s="15" t="n">
        <f aca="false">AU181*AS181</f>
        <v>0.0315139790092917</v>
      </c>
      <c r="AW181" s="15" t="n">
        <f aca="false">K181*AS181</f>
        <v>0.33</v>
      </c>
      <c r="AX181" s="42" t="n">
        <f aca="false">ROUND(SUMIF(B:B,B181,AT:AT)/SUMIF(B:B,B181,AS:AS),4)</f>
        <v>0.4054</v>
      </c>
      <c r="AY181" s="42" t="n">
        <f aca="false">IF(SUMIF(B:B,B181,AS:AS)&lt;=0,0,AX181)</f>
        <v>0.4054</v>
      </c>
      <c r="AZ181" s="15" t="n">
        <f aca="false">ROUND(SUMIF(B:B,B181,AV:AV)/SUMIF(B:B,B181,AS:AS),2)</f>
        <v>0.2</v>
      </c>
      <c r="BA181" s="0" t="n">
        <f aca="false">ROUND(SUMIF(B:B,B181,AW:AW)/SUMIF(B:B,B181,AS:AS),0)/100</f>
        <v>0.02</v>
      </c>
      <c r="BB181" s="0" t="n">
        <f aca="false">IF(B181&lt;207,IF(NOT(B181=B180),IF(N181&gt;25,(J181-I181)/100,0),IF(BB180&gt;0,IF(N181&gt;25,(J181-I181)/100,0),0)),0)</f>
        <v>0</v>
      </c>
      <c r="BC181" s="0" t="n">
        <f aca="false">SUMIF(B:B,B181,BB:BB)</f>
        <v>0</v>
      </c>
    </row>
    <row r="182" customFormat="false" ht="12.8" hidden="false" customHeight="false" outlineLevel="0" collapsed="false">
      <c r="A182" s="43" t="n">
        <v>3006</v>
      </c>
      <c r="B182" s="15" t="n">
        <v>322</v>
      </c>
      <c r="C182" s="15" t="n">
        <v>51</v>
      </c>
      <c r="D182" s="16" t="n">
        <v>8110</v>
      </c>
      <c r="E182" s="16" t="s">
        <v>787</v>
      </c>
      <c r="F182" s="16" t="s">
        <v>729</v>
      </c>
      <c r="G182" s="16" t="n">
        <v>4</v>
      </c>
      <c r="H182" s="16" t="s">
        <v>706</v>
      </c>
      <c r="I182" s="16" t="n">
        <v>90</v>
      </c>
      <c r="J182" s="16" t="n">
        <v>120</v>
      </c>
      <c r="K182" s="44" t="n">
        <v>0.3</v>
      </c>
      <c r="L182" s="18" t="n">
        <v>0.1</v>
      </c>
      <c r="M182" s="18" t="n">
        <v>1</v>
      </c>
      <c r="N182" s="19" t="n">
        <v>3</v>
      </c>
      <c r="O182" s="16" t="n">
        <v>2</v>
      </c>
      <c r="P182" s="16" t="n">
        <v>6</v>
      </c>
      <c r="Q182" s="20" t="n">
        <v>5</v>
      </c>
      <c r="R182" s="21" t="n">
        <v>8</v>
      </c>
      <c r="S182" s="16" t="n">
        <v>6</v>
      </c>
      <c r="T182" s="16" t="n">
        <v>18</v>
      </c>
      <c r="U182" s="16" t="n">
        <v>250</v>
      </c>
      <c r="V182" s="16" t="n">
        <v>200</v>
      </c>
      <c r="W182" s="16" t="n">
        <v>400</v>
      </c>
      <c r="X182" s="22" t="n">
        <v>4.6</v>
      </c>
      <c r="Y182" s="18" t="n">
        <v>4</v>
      </c>
      <c r="Z182" s="18" t="n">
        <v>5</v>
      </c>
      <c r="AA182" s="23" t="n">
        <v>0</v>
      </c>
      <c r="AB182" s="15" t="n">
        <v>1.57503117152318</v>
      </c>
      <c r="AC182" s="16" t="n">
        <v>410</v>
      </c>
      <c r="AD182" s="16" t="n">
        <v>0</v>
      </c>
      <c r="AE182" s="16" t="s">
        <v>762</v>
      </c>
      <c r="AF182" s="15" t="n">
        <f aca="false">VLOOKUP($AE182,STARING_REEKSEN!$A:$J,3,0)</f>
        <v>0.01</v>
      </c>
      <c r="AG182" s="15" t="n">
        <f aca="false">VLOOKUP($AE182,STARING_REEKSEN!$A:$J,4,0)</f>
        <v>0.337</v>
      </c>
      <c r="AH182" s="15" t="n">
        <f aca="false">VLOOKUP($AE182,STARING_REEKSEN!$A:$J,5,0)*100</f>
        <v>3.03</v>
      </c>
      <c r="AI182" s="15" t="n">
        <f aca="false">VLOOKUP($AE182,STARING_REEKSEN!$A:$J,6,0)</f>
        <v>2.888</v>
      </c>
      <c r="AJ182" s="15" t="n">
        <f aca="false">VLOOKUP($AE182,STARING_REEKSEN!$A:$J,7,0)/100</f>
        <v>0.1742</v>
      </c>
      <c r="AK182" s="24" t="n">
        <f aca="false">VLOOKUP($AE182,STARING_REEKSEN!$A:$J,8,0)</f>
        <v>0.074</v>
      </c>
      <c r="AL182" s="15" t="n">
        <f aca="false">1-(1/AI182)</f>
        <v>0.653739612188366</v>
      </c>
      <c r="AM182" s="0" t="n">
        <f aca="false">(I182)/100</f>
        <v>0.9</v>
      </c>
      <c r="AN182" s="25" t="n">
        <f aca="false">1+POWER(AH182*AM182,AI182)</f>
        <v>19.1241930062722</v>
      </c>
      <c r="AO182" s="25" t="n">
        <f aca="false">POWER(AH182*AM182,AI182-1)</f>
        <v>6.64620205583873</v>
      </c>
      <c r="AP182" s="25" t="n">
        <f aca="false">POWER(POWER(AN182,AL182)-AO182,2)</f>
        <v>0.0564031322925453</v>
      </c>
      <c r="AQ182" s="25" t="n">
        <f aca="false">POWER(AN182,AL182*(AK182+2))</f>
        <v>54.6565359531748</v>
      </c>
      <c r="AR182" s="26" t="n">
        <f aca="false">AJ182</f>
        <v>0.1742</v>
      </c>
      <c r="AS182" s="15" t="n">
        <f aca="false">(J182-I182)/100</f>
        <v>0.3</v>
      </c>
      <c r="AT182" s="15" t="n">
        <f aca="false">AR182*AS182</f>
        <v>0.05226</v>
      </c>
      <c r="AU182" s="15" t="n">
        <f aca="false">AF182+(AG182-AF182)/POWER(AN182,AL182)</f>
        <v>0.0575035539228517</v>
      </c>
      <c r="AV182" s="15" t="n">
        <f aca="false">AU182*AS182</f>
        <v>0.0172510661768555</v>
      </c>
      <c r="AW182" s="15" t="n">
        <f aca="false">K182*AS182</f>
        <v>0.09</v>
      </c>
      <c r="AX182" s="42" t="n">
        <f aca="false">ROUND(SUMIF(B:B,B182,AT:AT)/SUMIF(B:B,B182,AS:AS),4)</f>
        <v>0.4054</v>
      </c>
      <c r="AY182" s="42" t="n">
        <f aca="false">IF(SUMIF(B:B,B182,AS:AS)&lt;=0,0,AX182)</f>
        <v>0.4054</v>
      </c>
      <c r="AZ182" s="15" t="n">
        <f aca="false">ROUND(SUMIF(B:B,B182,AV:AV)/SUMIF(B:B,B182,AS:AS),2)</f>
        <v>0.2</v>
      </c>
      <c r="BA182" s="0" t="n">
        <f aca="false">ROUND(SUMIF(B:B,B182,AW:AW)/SUMIF(B:B,B182,AS:AS),0)/100</f>
        <v>0.02</v>
      </c>
      <c r="BB182" s="0" t="n">
        <f aca="false">IF(B182&lt;207,IF(NOT(B182=B181),IF(N182&gt;25,(J182-I182)/100,0),IF(BB181&gt;0,IF(N182&gt;25,(J182-I182)/100,0),0)),0)</f>
        <v>0</v>
      </c>
      <c r="BC182" s="0" t="n">
        <f aca="false">SUMIF(B:B,B182,BB:BB)</f>
        <v>0</v>
      </c>
    </row>
    <row r="183" customFormat="false" ht="12.8" hidden="false" customHeight="false" outlineLevel="0" collapsed="false">
      <c r="A183" s="43" t="n">
        <v>3009</v>
      </c>
      <c r="B183" s="15" t="n">
        <v>323</v>
      </c>
      <c r="C183" s="15" t="n">
        <v>54</v>
      </c>
      <c r="D183" s="16" t="n">
        <v>11040</v>
      </c>
      <c r="E183" s="16" t="s">
        <v>251</v>
      </c>
      <c r="F183" s="16" t="s">
        <v>729</v>
      </c>
      <c r="G183" s="16" t="n">
        <v>1</v>
      </c>
      <c r="H183" s="16" t="s">
        <v>728</v>
      </c>
      <c r="I183" s="16" t="n">
        <v>0</v>
      </c>
      <c r="J183" s="16" t="n">
        <v>25</v>
      </c>
      <c r="K183" s="44" t="n">
        <v>1.5</v>
      </c>
      <c r="L183" s="18" t="n">
        <v>0.5</v>
      </c>
      <c r="M183" s="18" t="n">
        <v>3</v>
      </c>
      <c r="N183" s="19" t="n">
        <v>6</v>
      </c>
      <c r="O183" s="16" t="n">
        <v>1</v>
      </c>
      <c r="P183" s="16" t="n">
        <v>8</v>
      </c>
      <c r="Q183" s="20" t="n">
        <v>4</v>
      </c>
      <c r="R183" s="21" t="n">
        <v>10</v>
      </c>
      <c r="S183" s="16" t="n">
        <v>3</v>
      </c>
      <c r="T183" s="16" t="n">
        <v>15</v>
      </c>
      <c r="U183" s="16" t="n">
        <v>120</v>
      </c>
      <c r="V183" s="16" t="n">
        <v>100</v>
      </c>
      <c r="W183" s="16" t="n">
        <v>150</v>
      </c>
      <c r="X183" s="22" t="n">
        <v>7.4</v>
      </c>
      <c r="Y183" s="18" t="n">
        <v>7</v>
      </c>
      <c r="Z183" s="18" t="n">
        <v>7.8</v>
      </c>
      <c r="AA183" s="23" t="n">
        <v>6</v>
      </c>
      <c r="AB183" s="15" t="n">
        <v>1.48904251079221</v>
      </c>
      <c r="AC183" s="16" t="n">
        <v>430</v>
      </c>
      <c r="AD183" s="16" t="n">
        <v>1</v>
      </c>
      <c r="AE183" s="16" t="s">
        <v>723</v>
      </c>
      <c r="AF183" s="15" t="n">
        <f aca="false">VLOOKUP($AE183,STARING_REEKSEN!$A:$J,3,0)</f>
        <v>0.02</v>
      </c>
      <c r="AG183" s="15" t="n">
        <f aca="false">VLOOKUP($AE183,STARING_REEKSEN!$A:$J,4,0)</f>
        <v>0.434</v>
      </c>
      <c r="AH183" s="15" t="n">
        <f aca="false">VLOOKUP($AE183,STARING_REEKSEN!$A:$J,5,0)*100</f>
        <v>2.16</v>
      </c>
      <c r="AI183" s="15" t="n">
        <f aca="false">VLOOKUP($AE183,STARING_REEKSEN!$A:$J,6,0)</f>
        <v>1.349</v>
      </c>
      <c r="AJ183" s="15" t="n">
        <f aca="false">VLOOKUP($AE183,STARING_REEKSEN!$A:$J,7,0)/100</f>
        <v>0.8324</v>
      </c>
      <c r="AK183" s="24" t="n">
        <f aca="false">VLOOKUP($AE183,STARING_REEKSEN!$A:$J,8,0)</f>
        <v>7.202</v>
      </c>
      <c r="AL183" s="15" t="n">
        <f aca="false">1-(1/AI183)</f>
        <v>0.258710155670867</v>
      </c>
      <c r="AM183" s="0" t="n">
        <f aca="false">(I183)/100</f>
        <v>0</v>
      </c>
      <c r="AN183" s="25" t="n">
        <f aca="false">1+POWER(AH183*AM183,AI183)</f>
        <v>1</v>
      </c>
      <c r="AO183" s="25" t="n">
        <f aca="false">POWER(AH183*AM183,AI183-1)</f>
        <v>0</v>
      </c>
      <c r="AP183" s="25" t="n">
        <f aca="false">POWER(POWER(AN183,AL183)-AO183,2)</f>
        <v>1</v>
      </c>
      <c r="AQ183" s="25" t="n">
        <f aca="false">POWER(AN183,AL183*(AK183+2))</f>
        <v>1</v>
      </c>
      <c r="AR183" s="26" t="n">
        <f aca="false">AJ183</f>
        <v>0.8324</v>
      </c>
      <c r="AS183" s="15" t="n">
        <f aca="false">(J183-I183)/100</f>
        <v>0.25</v>
      </c>
      <c r="AT183" s="15" t="n">
        <f aca="false">AR183*AS183</f>
        <v>0.2081</v>
      </c>
      <c r="AU183" s="15" t="n">
        <f aca="false">AF183+(AG183-AF183)/POWER(AN183,AL183)</f>
        <v>0.434</v>
      </c>
      <c r="AV183" s="15" t="n">
        <f aca="false">AU183*AS183</f>
        <v>0.1085</v>
      </c>
      <c r="AW183" s="15" t="n">
        <f aca="false">K183*AS183</f>
        <v>0.375</v>
      </c>
      <c r="AX183" s="42" t="n">
        <f aca="false">ROUND(SUMIF(B:B,B183,AT:AT)/SUMIF(B:B,B183,AS:AS),4)</f>
        <v>0.3536</v>
      </c>
      <c r="AY183" s="42" t="n">
        <f aca="false">IF(SUMIF(B:B,B183,AS:AS)&lt;=0,0,AX183)</f>
        <v>0.3536</v>
      </c>
      <c r="AZ183" s="15" t="n">
        <f aca="false">ROUND(SUMIF(B:B,B183,AV:AV)/SUMIF(B:B,B183,AS:AS),2)</f>
        <v>0.36</v>
      </c>
      <c r="BA183" s="0" t="n">
        <f aca="false">ROUND(SUMIF(B:B,B183,AW:AW)/SUMIF(B:B,B183,AS:AS),0)/100</f>
        <v>0.01</v>
      </c>
      <c r="BB183" s="0" t="n">
        <f aca="false">IF(B183&lt;207,IF(NOT(B183=B182),IF(N183&gt;25,(J183-I183)/100,0),IF(BB182&gt;0,IF(N183&gt;25,(J183-I183)/100,0),0)),0)</f>
        <v>0</v>
      </c>
      <c r="BC183" s="0" t="n">
        <f aca="false">SUMIF(B:B,B183,BB:BB)</f>
        <v>0</v>
      </c>
    </row>
    <row r="184" customFormat="false" ht="12.8" hidden="false" customHeight="false" outlineLevel="0" collapsed="false">
      <c r="A184" s="43" t="n">
        <v>3009</v>
      </c>
      <c r="B184" s="15" t="n">
        <v>323</v>
      </c>
      <c r="C184" s="15" t="n">
        <v>54</v>
      </c>
      <c r="D184" s="16" t="n">
        <v>11040</v>
      </c>
      <c r="E184" s="16" t="s">
        <v>251</v>
      </c>
      <c r="F184" s="16" t="s">
        <v>729</v>
      </c>
      <c r="G184" s="16" t="n">
        <v>2</v>
      </c>
      <c r="H184" s="16" t="s">
        <v>755</v>
      </c>
      <c r="I184" s="16" t="n">
        <v>25</v>
      </c>
      <c r="J184" s="16" t="n">
        <v>40</v>
      </c>
      <c r="K184" s="44" t="n">
        <v>0.8</v>
      </c>
      <c r="L184" s="18" t="n">
        <v>0.3</v>
      </c>
      <c r="M184" s="18" t="n">
        <v>2</v>
      </c>
      <c r="N184" s="19" t="n">
        <v>6</v>
      </c>
      <c r="O184" s="16" t="n">
        <v>1</v>
      </c>
      <c r="P184" s="16" t="n">
        <v>8</v>
      </c>
      <c r="Q184" s="20" t="n">
        <v>4</v>
      </c>
      <c r="R184" s="21" t="n">
        <v>10</v>
      </c>
      <c r="S184" s="16" t="n">
        <v>3</v>
      </c>
      <c r="T184" s="16" t="n">
        <v>15</v>
      </c>
      <c r="U184" s="16" t="n">
        <v>120</v>
      </c>
      <c r="V184" s="16" t="n">
        <v>100</v>
      </c>
      <c r="W184" s="16" t="n">
        <v>150</v>
      </c>
      <c r="X184" s="22" t="n">
        <v>7.4</v>
      </c>
      <c r="Y184" s="18" t="n">
        <v>7</v>
      </c>
      <c r="Z184" s="18" t="n">
        <v>7.8</v>
      </c>
      <c r="AA184" s="23" t="n">
        <v>6</v>
      </c>
      <c r="AB184" s="15" t="n">
        <v>1.59567890423466</v>
      </c>
      <c r="AC184" s="16" t="n">
        <v>430</v>
      </c>
      <c r="AD184" s="16" t="n">
        <v>0</v>
      </c>
      <c r="AE184" s="16" t="s">
        <v>710</v>
      </c>
      <c r="AF184" s="15" t="n">
        <f aca="false">VLOOKUP($AE184,STARING_REEKSEN!$A:$J,3,0)</f>
        <v>0.02</v>
      </c>
      <c r="AG184" s="15" t="n">
        <f aca="false">VLOOKUP($AE184,STARING_REEKSEN!$A:$J,4,0)</f>
        <v>0.387</v>
      </c>
      <c r="AH184" s="15" t="n">
        <f aca="false">VLOOKUP($AE184,STARING_REEKSEN!$A:$J,5,0)*100</f>
        <v>1.61</v>
      </c>
      <c r="AI184" s="15" t="n">
        <f aca="false">VLOOKUP($AE184,STARING_REEKSEN!$A:$J,6,0)</f>
        <v>1.524</v>
      </c>
      <c r="AJ184" s="15" t="n">
        <f aca="false">VLOOKUP($AE184,STARING_REEKSEN!$A:$J,7,0)/100</f>
        <v>0.2276</v>
      </c>
      <c r="AK184" s="24" t="n">
        <f aca="false">VLOOKUP($AE184,STARING_REEKSEN!$A:$J,8,0)</f>
        <v>2.44</v>
      </c>
      <c r="AL184" s="15" t="n">
        <f aca="false">1-(1/AI184)</f>
        <v>0.343832020997375</v>
      </c>
      <c r="AM184" s="0" t="n">
        <f aca="false">(I184)/100</f>
        <v>0.25</v>
      </c>
      <c r="AN184" s="25" t="n">
        <f aca="false">1+POWER(AH184*AM184,AI184)</f>
        <v>1.24984071165803</v>
      </c>
      <c r="AO184" s="25" t="n">
        <f aca="false">POWER(AH184*AM184,AI184-1)</f>
        <v>0.620722264988892</v>
      </c>
      <c r="AP184" s="25" t="n">
        <f aca="false">POWER(POWER(AN184,AL184)-AO184,2)</f>
        <v>0.210657445094786</v>
      </c>
      <c r="AQ184" s="25" t="n">
        <f aca="false">POWER(AN184,AL184*(AK184+2))</f>
        <v>1.40559339417563</v>
      </c>
      <c r="AR184" s="26" t="n">
        <f aca="false">AJ184</f>
        <v>0.2276</v>
      </c>
      <c r="AS184" s="15" t="n">
        <f aca="false">(J184-I184)/100</f>
        <v>0.15</v>
      </c>
      <c r="AT184" s="15" t="n">
        <f aca="false">AR184*AS184</f>
        <v>0.03414</v>
      </c>
      <c r="AU184" s="15" t="n">
        <f aca="false">AF184+(AG184-AF184)/POWER(AN184,AL184)</f>
        <v>0.359910302752719</v>
      </c>
      <c r="AV184" s="15" t="n">
        <f aca="false">AU184*AS184</f>
        <v>0.0539865454129079</v>
      </c>
      <c r="AW184" s="15" t="n">
        <f aca="false">K184*AS184</f>
        <v>0.12</v>
      </c>
      <c r="AX184" s="42" t="n">
        <f aca="false">ROUND(SUMIF(B:B,B184,AT:AT)/SUMIF(B:B,B184,AS:AS),4)</f>
        <v>0.3536</v>
      </c>
      <c r="AY184" s="42" t="n">
        <f aca="false">IF(SUMIF(B:B,B184,AS:AS)&lt;=0,0,AX184)</f>
        <v>0.3536</v>
      </c>
      <c r="AZ184" s="15" t="n">
        <f aca="false">ROUND(SUMIF(B:B,B184,AV:AV)/SUMIF(B:B,B184,AS:AS),2)</f>
        <v>0.36</v>
      </c>
      <c r="BA184" s="0" t="n">
        <f aca="false">ROUND(SUMIF(B:B,B184,AW:AW)/SUMIF(B:B,B184,AS:AS),0)/100</f>
        <v>0.01</v>
      </c>
      <c r="BB184" s="0" t="n">
        <f aca="false">IF(B184&lt;207,IF(NOT(B184=B183),IF(N184&gt;25,(J184-I184)/100,0),IF(BB183&gt;0,IF(N184&gt;25,(J184-I184)/100,0),0)),0)</f>
        <v>0</v>
      </c>
      <c r="BC184" s="0" t="n">
        <f aca="false">SUMIF(B:B,B184,BB:BB)</f>
        <v>0</v>
      </c>
    </row>
    <row r="185" customFormat="false" ht="12.8" hidden="false" customHeight="false" outlineLevel="0" collapsed="false">
      <c r="A185" s="43" t="n">
        <v>3009</v>
      </c>
      <c r="B185" s="15" t="n">
        <v>323</v>
      </c>
      <c r="C185" s="15" t="n">
        <v>54</v>
      </c>
      <c r="D185" s="16" t="n">
        <v>11040</v>
      </c>
      <c r="E185" s="16" t="s">
        <v>251</v>
      </c>
      <c r="F185" s="16" t="s">
        <v>729</v>
      </c>
      <c r="G185" s="16" t="n">
        <v>3</v>
      </c>
      <c r="H185" s="16" t="s">
        <v>706</v>
      </c>
      <c r="I185" s="16" t="n">
        <v>40</v>
      </c>
      <c r="J185" s="16" t="n">
        <v>120</v>
      </c>
      <c r="K185" s="44" t="n">
        <v>0.2</v>
      </c>
      <c r="L185" s="18" t="n">
        <v>0.1</v>
      </c>
      <c r="M185" s="18" t="n">
        <v>2</v>
      </c>
      <c r="N185" s="19" t="n">
        <v>6</v>
      </c>
      <c r="O185" s="16" t="n">
        <v>1</v>
      </c>
      <c r="P185" s="16" t="n">
        <v>8</v>
      </c>
      <c r="Q185" s="20" t="n">
        <v>4</v>
      </c>
      <c r="R185" s="21" t="n">
        <v>10</v>
      </c>
      <c r="S185" s="16" t="n">
        <v>3</v>
      </c>
      <c r="T185" s="16" t="n">
        <v>15</v>
      </c>
      <c r="U185" s="16" t="n">
        <v>120</v>
      </c>
      <c r="V185" s="16" t="n">
        <v>100</v>
      </c>
      <c r="W185" s="16" t="n">
        <v>150</v>
      </c>
      <c r="X185" s="22" t="n">
        <v>7.4</v>
      </c>
      <c r="Y185" s="18" t="n">
        <v>7</v>
      </c>
      <c r="Z185" s="18" t="n">
        <v>7.8</v>
      </c>
      <c r="AA185" s="23" t="n">
        <v>6</v>
      </c>
      <c r="AB185" s="15" t="n">
        <v>1.62429292778381</v>
      </c>
      <c r="AC185" s="16" t="n">
        <v>430</v>
      </c>
      <c r="AD185" s="16" t="n">
        <v>0</v>
      </c>
      <c r="AE185" s="16" t="s">
        <v>710</v>
      </c>
      <c r="AF185" s="15" t="n">
        <f aca="false">VLOOKUP($AE185,STARING_REEKSEN!$A:$J,3,0)</f>
        <v>0.02</v>
      </c>
      <c r="AG185" s="15" t="n">
        <f aca="false">VLOOKUP($AE185,STARING_REEKSEN!$A:$J,4,0)</f>
        <v>0.387</v>
      </c>
      <c r="AH185" s="15" t="n">
        <f aca="false">VLOOKUP($AE185,STARING_REEKSEN!$A:$J,5,0)*100</f>
        <v>1.61</v>
      </c>
      <c r="AI185" s="15" t="n">
        <f aca="false">VLOOKUP($AE185,STARING_REEKSEN!$A:$J,6,0)</f>
        <v>1.524</v>
      </c>
      <c r="AJ185" s="15" t="n">
        <f aca="false">VLOOKUP($AE185,STARING_REEKSEN!$A:$J,7,0)/100</f>
        <v>0.2276</v>
      </c>
      <c r="AK185" s="24" t="n">
        <f aca="false">VLOOKUP($AE185,STARING_REEKSEN!$A:$J,8,0)</f>
        <v>2.44</v>
      </c>
      <c r="AL185" s="15" t="n">
        <f aca="false">1-(1/AI185)</f>
        <v>0.343832020997375</v>
      </c>
      <c r="AM185" s="0" t="n">
        <f aca="false">(I185)/100</f>
        <v>0.4</v>
      </c>
      <c r="AN185" s="25" t="n">
        <f aca="false">1+POWER(AH185*AM185,AI185)</f>
        <v>1.51137802537854</v>
      </c>
      <c r="AO185" s="25" t="n">
        <f aca="false">POWER(AH185*AM185,AI185-1)</f>
        <v>0.794065256798969</v>
      </c>
      <c r="AP185" s="25" t="n">
        <f aca="false">POWER(POWER(AN185,AL185)-AO185,2)</f>
        <v>0.128538791498288</v>
      </c>
      <c r="AQ185" s="25" t="n">
        <f aca="false">POWER(AN185,AL185*(AK185+2))</f>
        <v>1.87859655735535</v>
      </c>
      <c r="AR185" s="26" t="n">
        <f aca="false">AJ185</f>
        <v>0.2276</v>
      </c>
      <c r="AS185" s="15" t="n">
        <f aca="false">(J185-I185)/100</f>
        <v>0.8</v>
      </c>
      <c r="AT185" s="15" t="n">
        <f aca="false">AR185*AS185</f>
        <v>0.18208</v>
      </c>
      <c r="AU185" s="15" t="n">
        <f aca="false">AF185+(AG185-AF185)/POWER(AN185,AL185)</f>
        <v>0.338413774950068</v>
      </c>
      <c r="AV185" s="15" t="n">
        <f aca="false">AU185*AS185</f>
        <v>0.270731019960054</v>
      </c>
      <c r="AW185" s="15" t="n">
        <f aca="false">K185*AS185</f>
        <v>0.16</v>
      </c>
      <c r="AX185" s="42" t="n">
        <f aca="false">ROUND(SUMIF(B:B,B185,AT:AT)/SUMIF(B:B,B185,AS:AS),4)</f>
        <v>0.3536</v>
      </c>
      <c r="AY185" s="42" t="n">
        <f aca="false">IF(SUMIF(B:B,B185,AS:AS)&lt;=0,0,AX185)</f>
        <v>0.3536</v>
      </c>
      <c r="AZ185" s="15" t="n">
        <f aca="false">ROUND(SUMIF(B:B,B185,AV:AV)/SUMIF(B:B,B185,AS:AS),2)</f>
        <v>0.36</v>
      </c>
      <c r="BA185" s="0" t="n">
        <f aca="false">ROUND(SUMIF(B:B,B185,AW:AW)/SUMIF(B:B,B185,AS:AS),0)/100</f>
        <v>0.01</v>
      </c>
      <c r="BB185" s="0" t="n">
        <f aca="false">IF(B185&lt;207,IF(NOT(B185=B184),IF(N185&gt;25,(J185-I185)/100,0),IF(BB184&gt;0,IF(N185&gt;25,(J185-I185)/100,0),0)),0)</f>
        <v>0</v>
      </c>
      <c r="BC185" s="0" t="n">
        <f aca="false">SUMIF(B:B,B185,BB:BB)</f>
        <v>0</v>
      </c>
    </row>
    <row r="186" customFormat="false" ht="12.8" hidden="false" customHeight="false" outlineLevel="0" collapsed="false">
      <c r="A186" s="43" t="n">
        <v>3019</v>
      </c>
      <c r="B186" s="15" t="n">
        <v>324</v>
      </c>
      <c r="C186" s="15" t="n">
        <v>41</v>
      </c>
      <c r="D186" s="16" t="n">
        <v>11050</v>
      </c>
      <c r="E186" s="16" t="s">
        <v>271</v>
      </c>
      <c r="F186" s="16" t="s">
        <v>788</v>
      </c>
      <c r="G186" s="16" t="n">
        <v>1</v>
      </c>
      <c r="H186" s="16" t="s">
        <v>728</v>
      </c>
      <c r="I186" s="16" t="n">
        <v>0</v>
      </c>
      <c r="J186" s="16" t="n">
        <v>5</v>
      </c>
      <c r="K186" s="44" t="n">
        <v>4</v>
      </c>
      <c r="L186" s="18" t="n">
        <v>0.8</v>
      </c>
      <c r="M186" s="18" t="n">
        <v>7</v>
      </c>
      <c r="N186" s="19" t="n">
        <v>2</v>
      </c>
      <c r="O186" s="16" t="n">
        <v>1</v>
      </c>
      <c r="P186" s="16" t="n">
        <v>6</v>
      </c>
      <c r="Q186" s="20" t="n">
        <v>2</v>
      </c>
      <c r="R186" s="21" t="n">
        <v>4</v>
      </c>
      <c r="S186" s="16" t="n">
        <v>2</v>
      </c>
      <c r="T186" s="16" t="n">
        <v>10</v>
      </c>
      <c r="U186" s="16" t="n">
        <v>180</v>
      </c>
      <c r="V186" s="16" t="n">
        <v>150</v>
      </c>
      <c r="W186" s="16" t="n">
        <v>200</v>
      </c>
      <c r="X186" s="22" t="n">
        <v>7</v>
      </c>
      <c r="Y186" s="18" t="n">
        <v>7</v>
      </c>
      <c r="Z186" s="18" t="n">
        <v>7.8</v>
      </c>
      <c r="AA186" s="23" t="n">
        <v>1</v>
      </c>
      <c r="AB186" s="15" t="n">
        <v>1.43064409509682</v>
      </c>
      <c r="AC186" s="16" t="n">
        <v>430</v>
      </c>
      <c r="AD186" s="16" t="n">
        <v>1</v>
      </c>
      <c r="AE186" s="16" t="s">
        <v>748</v>
      </c>
      <c r="AF186" s="15" t="n">
        <f aca="false">VLOOKUP($AE186,STARING_REEKSEN!$A:$J,3,0)</f>
        <v>0.02</v>
      </c>
      <c r="AG186" s="15" t="n">
        <f aca="false">VLOOKUP($AE186,STARING_REEKSEN!$A:$J,4,0)</f>
        <v>0.427</v>
      </c>
      <c r="AH186" s="15" t="n">
        <f aca="false">VLOOKUP($AE186,STARING_REEKSEN!$A:$J,5,0)*100</f>
        <v>2.17</v>
      </c>
      <c r="AI186" s="15" t="n">
        <f aca="false">VLOOKUP($AE186,STARING_REEKSEN!$A:$J,6,0)</f>
        <v>1.735</v>
      </c>
      <c r="AJ186" s="15" t="n">
        <f aca="false">VLOOKUP($AE186,STARING_REEKSEN!$A:$J,7,0)/100</f>
        <v>0.3123</v>
      </c>
      <c r="AK186" s="24" t="n">
        <f aca="false">VLOOKUP($AE186,STARING_REEKSEN!$A:$J,8,0)</f>
        <v>0.981</v>
      </c>
      <c r="AL186" s="15" t="n">
        <f aca="false">1-(1/AI186)</f>
        <v>0.423631123919308</v>
      </c>
      <c r="AM186" s="0" t="n">
        <f aca="false">(I186)/100</f>
        <v>0</v>
      </c>
      <c r="AN186" s="25" t="n">
        <f aca="false">1+POWER(AH186*AM186,AI186)</f>
        <v>1</v>
      </c>
      <c r="AO186" s="25" t="n">
        <f aca="false">POWER(AH186*AM186,AI186-1)</f>
        <v>0</v>
      </c>
      <c r="AP186" s="25" t="n">
        <f aca="false">POWER(POWER(AN186,AL186)-AO186,2)</f>
        <v>1</v>
      </c>
      <c r="AQ186" s="25" t="n">
        <f aca="false">POWER(AN186,AL186*(AK186+2))</f>
        <v>1</v>
      </c>
      <c r="AR186" s="26" t="n">
        <f aca="false">AJ186</f>
        <v>0.3123</v>
      </c>
      <c r="AS186" s="15" t="n">
        <f aca="false">(J186-I186)/100</f>
        <v>0.05</v>
      </c>
      <c r="AT186" s="15" t="n">
        <f aca="false">AR186*AS186</f>
        <v>0.015615</v>
      </c>
      <c r="AU186" s="15" t="n">
        <f aca="false">AF186+(AG186-AF186)/POWER(AN186,AL186)</f>
        <v>0.427</v>
      </c>
      <c r="AV186" s="15" t="n">
        <f aca="false">AU186*AS186</f>
        <v>0.02135</v>
      </c>
      <c r="AW186" s="15" t="n">
        <f aca="false">K186*AS186</f>
        <v>0.2</v>
      </c>
      <c r="AX186" s="42" t="n">
        <f aca="false">ROUND(SUMIF(B:B,B186,AT:AT)/SUMIF(B:B,B186,AS:AS),4)</f>
        <v>0.2269</v>
      </c>
      <c r="AY186" s="42" t="n">
        <f aca="false">IF(SUMIF(B:B,B186,AS:AS)&lt;=0,0,AX186)</f>
        <v>0.2269</v>
      </c>
      <c r="AZ186" s="15" t="n">
        <f aca="false">ROUND(SUMIF(B:B,B186,AV:AV)/SUMIF(B:B,B186,AS:AS),2)</f>
        <v>0.32</v>
      </c>
      <c r="BA186" s="0" t="n">
        <f aca="false">ROUND(SUMIF(B:B,B186,AW:AW)/SUMIF(B:B,B186,AS:AS),0)/100</f>
        <v>0</v>
      </c>
      <c r="BB186" s="0" t="n">
        <f aca="false">IF(B186&lt;207,IF(NOT(B186=B185),IF(N186&gt;25,(J186-I186)/100,0),IF(BB185&gt;0,IF(N186&gt;25,(J186-I186)/100,0),0)),0)</f>
        <v>0</v>
      </c>
      <c r="BC186" s="0" t="n">
        <f aca="false">SUMIF(B:B,B186,BB:BB)</f>
        <v>0</v>
      </c>
    </row>
    <row r="187" customFormat="false" ht="12.8" hidden="false" customHeight="false" outlineLevel="0" collapsed="false">
      <c r="A187" s="43" t="n">
        <v>3019</v>
      </c>
      <c r="B187" s="15" t="n">
        <v>324</v>
      </c>
      <c r="C187" s="15" t="n">
        <v>41</v>
      </c>
      <c r="D187" s="16" t="n">
        <v>11050</v>
      </c>
      <c r="E187" s="16" t="s">
        <v>271</v>
      </c>
      <c r="F187" s="16" t="s">
        <v>788</v>
      </c>
      <c r="G187" s="16" t="n">
        <v>2</v>
      </c>
      <c r="H187" s="16" t="s">
        <v>755</v>
      </c>
      <c r="I187" s="16" t="n">
        <v>5</v>
      </c>
      <c r="J187" s="16" t="n">
        <v>50</v>
      </c>
      <c r="K187" s="44" t="n">
        <v>0.2</v>
      </c>
      <c r="L187" s="18" t="n">
        <v>0.2</v>
      </c>
      <c r="M187" s="18" t="n">
        <v>1</v>
      </c>
      <c r="N187" s="19" t="n">
        <v>2</v>
      </c>
      <c r="O187" s="16" t="n">
        <v>1</v>
      </c>
      <c r="P187" s="16" t="n">
        <v>6</v>
      </c>
      <c r="Q187" s="20" t="n">
        <v>2</v>
      </c>
      <c r="R187" s="21" t="n">
        <v>4</v>
      </c>
      <c r="S187" s="16" t="n">
        <v>2</v>
      </c>
      <c r="T187" s="16" t="n">
        <v>10</v>
      </c>
      <c r="U187" s="16" t="n">
        <v>180</v>
      </c>
      <c r="V187" s="16" t="n">
        <v>150</v>
      </c>
      <c r="W187" s="16" t="n">
        <v>200</v>
      </c>
      <c r="X187" s="22" t="n">
        <v>7.4</v>
      </c>
      <c r="Y187" s="18" t="n">
        <v>7</v>
      </c>
      <c r="Z187" s="18" t="n">
        <v>7.8</v>
      </c>
      <c r="AA187" s="23" t="n">
        <v>1.5</v>
      </c>
      <c r="AB187" s="15" t="n">
        <v>1.6748570953269</v>
      </c>
      <c r="AC187" s="16" t="n">
        <v>430</v>
      </c>
      <c r="AD187" s="16" t="n">
        <v>0</v>
      </c>
      <c r="AE187" s="16" t="s">
        <v>726</v>
      </c>
      <c r="AF187" s="15" t="n">
        <f aca="false">VLOOKUP($AE187,STARING_REEKSEN!$A:$J,3,0)</f>
        <v>0.01</v>
      </c>
      <c r="AG187" s="15" t="n">
        <f aca="false">VLOOKUP($AE187,STARING_REEKSEN!$A:$J,4,0)</f>
        <v>0.366</v>
      </c>
      <c r="AH187" s="15" t="n">
        <f aca="false">VLOOKUP($AE187,STARING_REEKSEN!$A:$J,5,0)*100</f>
        <v>1.6</v>
      </c>
      <c r="AI187" s="15" t="n">
        <f aca="false">VLOOKUP($AE187,STARING_REEKSEN!$A:$J,6,0)</f>
        <v>2.163</v>
      </c>
      <c r="AJ187" s="15" t="n">
        <f aca="false">VLOOKUP($AE187,STARING_REEKSEN!$A:$J,7,0)/100</f>
        <v>0.2232</v>
      </c>
      <c r="AK187" s="24" t="n">
        <f aca="false">VLOOKUP($AE187,STARING_REEKSEN!$A:$J,8,0)</f>
        <v>2.868</v>
      </c>
      <c r="AL187" s="15" t="n">
        <f aca="false">1-(1/AI187)</f>
        <v>0.537679149329635</v>
      </c>
      <c r="AM187" s="0" t="n">
        <f aca="false">(I187)/100</f>
        <v>0.05</v>
      </c>
      <c r="AN187" s="25" t="n">
        <f aca="false">1+POWER(AH187*AM187,AI187)</f>
        <v>1.00424017364046</v>
      </c>
      <c r="AO187" s="25" t="n">
        <f aca="false">POWER(AH187*AM187,AI187-1)</f>
        <v>0.0530021705057174</v>
      </c>
      <c r="AP187" s="25" t="n">
        <f aca="false">POWER(POWER(AN187,AL187)-AO187,2)</f>
        <v>0.901123884596445</v>
      </c>
      <c r="AQ187" s="25" t="n">
        <f aca="false">POWER(AN187,AL187*(AK187+2))</f>
        <v>1.01113641437625</v>
      </c>
      <c r="AR187" s="26" t="n">
        <f aca="false">AJ187</f>
        <v>0.2232</v>
      </c>
      <c r="AS187" s="15" t="n">
        <f aca="false">(J187-I187)/100</f>
        <v>0.45</v>
      </c>
      <c r="AT187" s="15" t="n">
        <f aca="false">AR187*AS187</f>
        <v>0.10044</v>
      </c>
      <c r="AU187" s="15" t="n">
        <f aca="false">AF187+(AG187-AF187)/POWER(AN187,AL187)</f>
        <v>0.365191008809854</v>
      </c>
      <c r="AV187" s="15" t="n">
        <f aca="false">AU187*AS187</f>
        <v>0.164335953964434</v>
      </c>
      <c r="AW187" s="15" t="n">
        <f aca="false">K187*AS187</f>
        <v>0.09</v>
      </c>
      <c r="AX187" s="42" t="n">
        <f aca="false">ROUND(SUMIF(B:B,B187,AT:AT)/SUMIF(B:B,B187,AS:AS),4)</f>
        <v>0.2269</v>
      </c>
      <c r="AY187" s="42" t="n">
        <f aca="false">IF(SUMIF(B:B,B187,AS:AS)&lt;=0,0,AX187)</f>
        <v>0.2269</v>
      </c>
      <c r="AZ187" s="15" t="n">
        <f aca="false">ROUND(SUMIF(B:B,B187,AV:AV)/SUMIF(B:B,B187,AS:AS),2)</f>
        <v>0.32</v>
      </c>
      <c r="BA187" s="0" t="n">
        <f aca="false">ROUND(SUMIF(B:B,B187,AW:AW)/SUMIF(B:B,B187,AS:AS),0)/100</f>
        <v>0</v>
      </c>
      <c r="BB187" s="0" t="n">
        <f aca="false">IF(B187&lt;207,IF(NOT(B187=B186),IF(N187&gt;25,(J187-I187)/100,0),IF(BB186&gt;0,IF(N187&gt;25,(J187-I187)/100,0),0)),0)</f>
        <v>0</v>
      </c>
      <c r="BC187" s="0" t="n">
        <f aca="false">SUMIF(B:B,B187,BB:BB)</f>
        <v>0</v>
      </c>
    </row>
    <row r="188" customFormat="false" ht="12.8" hidden="false" customHeight="false" outlineLevel="0" collapsed="false">
      <c r="A188" s="43" t="n">
        <v>3019</v>
      </c>
      <c r="B188" s="15" t="n">
        <v>324</v>
      </c>
      <c r="C188" s="15" t="n">
        <v>41</v>
      </c>
      <c r="D188" s="16" t="n">
        <v>11050</v>
      </c>
      <c r="E188" s="16" t="s">
        <v>271</v>
      </c>
      <c r="F188" s="16" t="s">
        <v>788</v>
      </c>
      <c r="G188" s="16" t="n">
        <v>3</v>
      </c>
      <c r="H188" s="16" t="s">
        <v>755</v>
      </c>
      <c r="I188" s="16" t="n">
        <v>50</v>
      </c>
      <c r="J188" s="16" t="n">
        <v>120</v>
      </c>
      <c r="K188" s="44" t="n">
        <v>0.2</v>
      </c>
      <c r="L188" s="18" t="n">
        <v>0.2</v>
      </c>
      <c r="M188" s="18" t="n">
        <v>1</v>
      </c>
      <c r="N188" s="19" t="n">
        <v>2</v>
      </c>
      <c r="O188" s="16" t="n">
        <v>1</v>
      </c>
      <c r="P188" s="16" t="n">
        <v>6</v>
      </c>
      <c r="Q188" s="20" t="n">
        <v>2</v>
      </c>
      <c r="R188" s="21" t="n">
        <v>4</v>
      </c>
      <c r="S188" s="16" t="n">
        <v>2</v>
      </c>
      <c r="T188" s="16" t="n">
        <v>10</v>
      </c>
      <c r="U188" s="16" t="n">
        <v>180</v>
      </c>
      <c r="V188" s="16" t="n">
        <v>150</v>
      </c>
      <c r="W188" s="16" t="n">
        <v>200</v>
      </c>
      <c r="X188" s="22" t="n">
        <v>7.4</v>
      </c>
      <c r="Y188" s="18" t="n">
        <v>7</v>
      </c>
      <c r="Z188" s="18" t="n">
        <v>7.8</v>
      </c>
      <c r="AA188" s="23" t="n">
        <v>3</v>
      </c>
      <c r="AB188" s="15" t="n">
        <v>1.6748570953269</v>
      </c>
      <c r="AC188" s="16" t="n">
        <v>430</v>
      </c>
      <c r="AD188" s="16" t="n">
        <v>0</v>
      </c>
      <c r="AE188" s="16" t="s">
        <v>726</v>
      </c>
      <c r="AF188" s="15" t="n">
        <f aca="false">VLOOKUP($AE188,STARING_REEKSEN!$A:$J,3,0)</f>
        <v>0.01</v>
      </c>
      <c r="AG188" s="15" t="n">
        <f aca="false">VLOOKUP($AE188,STARING_REEKSEN!$A:$J,4,0)</f>
        <v>0.366</v>
      </c>
      <c r="AH188" s="15" t="n">
        <f aca="false">VLOOKUP($AE188,STARING_REEKSEN!$A:$J,5,0)*100</f>
        <v>1.6</v>
      </c>
      <c r="AI188" s="15" t="n">
        <f aca="false">VLOOKUP($AE188,STARING_REEKSEN!$A:$J,6,0)</f>
        <v>2.163</v>
      </c>
      <c r="AJ188" s="15" t="n">
        <f aca="false">VLOOKUP($AE188,STARING_REEKSEN!$A:$J,7,0)/100</f>
        <v>0.2232</v>
      </c>
      <c r="AK188" s="24" t="n">
        <f aca="false">VLOOKUP($AE188,STARING_REEKSEN!$A:$J,8,0)</f>
        <v>2.868</v>
      </c>
      <c r="AL188" s="15" t="n">
        <f aca="false">1-(1/AI188)</f>
        <v>0.537679149329635</v>
      </c>
      <c r="AM188" s="0" t="n">
        <f aca="false">(I188)/100</f>
        <v>0.5</v>
      </c>
      <c r="AN188" s="25" t="n">
        <f aca="false">1+POWER(AH188*AM188,AI188)</f>
        <v>1.6171399228248</v>
      </c>
      <c r="AO188" s="25" t="n">
        <f aca="false">POWER(AH188*AM188,AI188-1)</f>
        <v>0.771424903530999</v>
      </c>
      <c r="AP188" s="25" t="n">
        <f aca="false">POWER(POWER(AN188,AL188)-AO188,2)</f>
        <v>0.274035543055127</v>
      </c>
      <c r="AQ188" s="25" t="n">
        <f aca="false">POWER(AN188,AL188*(AK188+2))</f>
        <v>3.51868652794108</v>
      </c>
      <c r="AR188" s="26" t="n">
        <f aca="false">AJ188</f>
        <v>0.2232</v>
      </c>
      <c r="AS188" s="15" t="n">
        <f aca="false">(J188-I188)/100</f>
        <v>0.7</v>
      </c>
      <c r="AT188" s="15" t="n">
        <f aca="false">AR188*AS188</f>
        <v>0.15624</v>
      </c>
      <c r="AU188" s="15" t="n">
        <f aca="false">AF188+(AG188-AF188)/POWER(AN188,AL188)</f>
        <v>0.284922805199244</v>
      </c>
      <c r="AV188" s="15" t="n">
        <f aca="false">AU188*AS188</f>
        <v>0.199445963639471</v>
      </c>
      <c r="AW188" s="15" t="n">
        <f aca="false">K188*AS188</f>
        <v>0.14</v>
      </c>
      <c r="AX188" s="42" t="n">
        <f aca="false">ROUND(SUMIF(B:B,B188,AT:AT)/SUMIF(B:B,B188,AS:AS),4)</f>
        <v>0.2269</v>
      </c>
      <c r="AY188" s="42" t="n">
        <f aca="false">IF(SUMIF(B:B,B188,AS:AS)&lt;=0,0,AX188)</f>
        <v>0.2269</v>
      </c>
      <c r="AZ188" s="15" t="n">
        <f aca="false">ROUND(SUMIF(B:B,B188,AV:AV)/SUMIF(B:B,B188,AS:AS),2)</f>
        <v>0.32</v>
      </c>
      <c r="BA188" s="0" t="n">
        <f aca="false">ROUND(SUMIF(B:B,B188,AW:AW)/SUMIF(B:B,B188,AS:AS),0)/100</f>
        <v>0</v>
      </c>
      <c r="BB188" s="0" t="n">
        <f aca="false">IF(B188&lt;207,IF(NOT(B188=B187),IF(N188&gt;25,(J188-I188)/100,0),IF(BB187&gt;0,IF(N188&gt;25,(J188-I188)/100,0),0)),0)</f>
        <v>0</v>
      </c>
      <c r="BC188" s="0" t="n">
        <f aca="false">SUMIF(B:B,B188,BB:BB)</f>
        <v>0</v>
      </c>
    </row>
    <row r="189" customFormat="false" ht="12.8" hidden="false" customHeight="false" outlineLevel="0" collapsed="false">
      <c r="A189" s="43" t="n">
        <v>3002</v>
      </c>
      <c r="B189" s="15" t="n">
        <v>325</v>
      </c>
      <c r="C189" s="15" t="n">
        <v>52</v>
      </c>
      <c r="D189" s="16" t="n">
        <v>11030</v>
      </c>
      <c r="E189" s="16" t="s">
        <v>789</v>
      </c>
      <c r="F189" s="16" t="s">
        <v>729</v>
      </c>
      <c r="G189" s="16" t="n">
        <v>1</v>
      </c>
      <c r="H189" s="16" t="s">
        <v>757</v>
      </c>
      <c r="I189" s="16" t="n">
        <v>0</v>
      </c>
      <c r="J189" s="16" t="n">
        <v>30</v>
      </c>
      <c r="K189" s="44" t="n">
        <v>2.2</v>
      </c>
      <c r="L189" s="18" t="n">
        <v>1.5</v>
      </c>
      <c r="M189" s="18" t="n">
        <v>5</v>
      </c>
      <c r="N189" s="19" t="n">
        <v>16</v>
      </c>
      <c r="O189" s="16" t="n">
        <v>8</v>
      </c>
      <c r="P189" s="16" t="n">
        <v>25</v>
      </c>
      <c r="Q189" s="20" t="n">
        <v>24</v>
      </c>
      <c r="R189" s="21" t="n">
        <v>40</v>
      </c>
      <c r="S189" s="16" t="n">
        <v>30</v>
      </c>
      <c r="T189" s="16" t="n">
        <v>60</v>
      </c>
      <c r="U189" s="16" t="n">
        <v>110</v>
      </c>
      <c r="V189" s="16" t="n">
        <v>100</v>
      </c>
      <c r="W189" s="16" t="n">
        <v>150</v>
      </c>
      <c r="X189" s="22" t="n">
        <v>7.4</v>
      </c>
      <c r="Y189" s="18" t="n">
        <v>7</v>
      </c>
      <c r="Z189" s="18" t="n">
        <v>7.8</v>
      </c>
      <c r="AA189" s="23" t="n">
        <v>8</v>
      </c>
      <c r="AB189" s="15" t="n">
        <v>1.44788785435076</v>
      </c>
      <c r="AC189" s="16" t="n">
        <v>210</v>
      </c>
      <c r="AD189" s="16" t="n">
        <v>1</v>
      </c>
      <c r="AE189" s="16" t="s">
        <v>766</v>
      </c>
      <c r="AF189" s="15" t="n">
        <f aca="false">VLOOKUP($AE189,STARING_REEKSEN!$A:$J,3,0)</f>
        <v>0.01</v>
      </c>
      <c r="AG189" s="15" t="n">
        <f aca="false">VLOOKUP($AE189,STARING_REEKSEN!$A:$J,4,0)</f>
        <v>0.433</v>
      </c>
      <c r="AH189" s="15" t="n">
        <f aca="false">VLOOKUP($AE189,STARING_REEKSEN!$A:$J,5,0)*100</f>
        <v>1.05</v>
      </c>
      <c r="AI189" s="15" t="n">
        <f aca="false">VLOOKUP($AE189,STARING_REEKSEN!$A:$J,6,0)</f>
        <v>1.278</v>
      </c>
      <c r="AJ189" s="15" t="n">
        <f aca="false">VLOOKUP($AE189,STARING_REEKSEN!$A:$J,7,0)/100</f>
        <v>0.03</v>
      </c>
      <c r="AK189" s="24" t="n">
        <f aca="false">VLOOKUP($AE189,STARING_REEKSEN!$A:$J,8,0)</f>
        <v>-1.919</v>
      </c>
      <c r="AL189" s="15" t="n">
        <f aca="false">1-(1/AI189)</f>
        <v>0.217527386541471</v>
      </c>
      <c r="AM189" s="0" t="n">
        <f aca="false">(I189)/100</f>
        <v>0</v>
      </c>
      <c r="AN189" s="25" t="n">
        <f aca="false">1+POWER(AH189*AM189,AI189)</f>
        <v>1</v>
      </c>
      <c r="AO189" s="25" t="n">
        <f aca="false">POWER(AH189*AM189,AI189-1)</f>
        <v>0</v>
      </c>
      <c r="AP189" s="25" t="n">
        <f aca="false">POWER(POWER(AN189,AL189)-AO189,2)</f>
        <v>1</v>
      </c>
      <c r="AQ189" s="25" t="n">
        <f aca="false">POWER(AN189,AL189*(AK189+2))</f>
        <v>1</v>
      </c>
      <c r="AR189" s="26" t="n">
        <f aca="false">AJ189</f>
        <v>0.03</v>
      </c>
      <c r="AS189" s="15" t="n">
        <f aca="false">(J189-I189)/100</f>
        <v>0.3</v>
      </c>
      <c r="AT189" s="15" t="n">
        <f aca="false">AR189*AS189</f>
        <v>0.009</v>
      </c>
      <c r="AU189" s="15" t="n">
        <f aca="false">AF189+(AG189-AF189)/POWER(AN189,AL189)</f>
        <v>0.433</v>
      </c>
      <c r="AV189" s="15" t="n">
        <f aca="false">AU189*AS189</f>
        <v>0.1299</v>
      </c>
      <c r="AW189" s="15" t="n">
        <f aca="false">K189*AS189</f>
        <v>0.66</v>
      </c>
      <c r="AX189" s="42" t="n">
        <f aca="false">ROUND(SUMIF(B:B,B189,AT:AT)/SUMIF(B:B,B189,AS:AS),4)</f>
        <v>0.1782</v>
      </c>
      <c r="AY189" s="42" t="n">
        <f aca="false">IF(SUMIF(B:B,B189,AS:AS)&lt;=0,0,AX189)</f>
        <v>0.1782</v>
      </c>
      <c r="AZ189" s="15" t="n">
        <f aca="false">ROUND(SUMIF(B:B,B189,AV:AV)/SUMIF(B:B,B189,AS:AS),2)</f>
        <v>0.36</v>
      </c>
      <c r="BA189" s="0" t="n">
        <f aca="false">ROUND(SUMIF(B:B,B189,AW:AW)/SUMIF(B:B,B189,AS:AS),0)/100</f>
        <v>0.01</v>
      </c>
      <c r="BB189" s="0" t="n">
        <f aca="false">IF(B189&lt;207,IF(NOT(B189=B188),IF(N189&gt;25,(J189-I189)/100,0),IF(BB188&gt;0,IF(N189&gt;25,(J189-I189)/100,0),0)),0)</f>
        <v>0</v>
      </c>
      <c r="BC189" s="0" t="n">
        <f aca="false">SUMIF(B:B,B189,BB:BB)</f>
        <v>0</v>
      </c>
    </row>
    <row r="190" customFormat="false" ht="12.8" hidden="false" customHeight="false" outlineLevel="0" collapsed="false">
      <c r="A190" s="43" t="n">
        <v>3002</v>
      </c>
      <c r="B190" s="15" t="n">
        <v>325</v>
      </c>
      <c r="C190" s="15" t="n">
        <v>52</v>
      </c>
      <c r="D190" s="16" t="n">
        <v>11030</v>
      </c>
      <c r="E190" s="16" t="s">
        <v>789</v>
      </c>
      <c r="F190" s="16" t="s">
        <v>729</v>
      </c>
      <c r="G190" s="16" t="n">
        <v>2</v>
      </c>
      <c r="H190" s="16" t="s">
        <v>734</v>
      </c>
      <c r="I190" s="16" t="n">
        <v>30</v>
      </c>
      <c r="J190" s="16" t="n">
        <v>40</v>
      </c>
      <c r="K190" s="44" t="n">
        <v>0.8</v>
      </c>
      <c r="L190" s="18" t="n">
        <v>0.3</v>
      </c>
      <c r="M190" s="18" t="n">
        <v>2</v>
      </c>
      <c r="N190" s="19" t="n">
        <v>6</v>
      </c>
      <c r="O190" s="16" t="n">
        <v>1</v>
      </c>
      <c r="P190" s="16" t="n">
        <v>8</v>
      </c>
      <c r="Q190" s="20" t="n">
        <v>4</v>
      </c>
      <c r="R190" s="21" t="n">
        <v>10</v>
      </c>
      <c r="S190" s="16" t="n">
        <v>3</v>
      </c>
      <c r="T190" s="16" t="n">
        <v>15</v>
      </c>
      <c r="U190" s="16" t="n">
        <v>120</v>
      </c>
      <c r="V190" s="16" t="n">
        <v>100</v>
      </c>
      <c r="W190" s="16" t="n">
        <v>150</v>
      </c>
      <c r="X190" s="22" t="n">
        <v>7.4</v>
      </c>
      <c r="Y190" s="18" t="n">
        <v>7</v>
      </c>
      <c r="Z190" s="18" t="n">
        <v>7.8</v>
      </c>
      <c r="AA190" s="23" t="n">
        <v>7</v>
      </c>
      <c r="AB190" s="15" t="n">
        <v>1.59567890423466</v>
      </c>
      <c r="AC190" s="16" t="n">
        <v>210</v>
      </c>
      <c r="AD190" s="16" t="n">
        <v>0</v>
      </c>
      <c r="AE190" s="16" t="s">
        <v>710</v>
      </c>
      <c r="AF190" s="15" t="n">
        <f aca="false">VLOOKUP($AE190,STARING_REEKSEN!$A:$J,3,0)</f>
        <v>0.02</v>
      </c>
      <c r="AG190" s="15" t="n">
        <f aca="false">VLOOKUP($AE190,STARING_REEKSEN!$A:$J,4,0)</f>
        <v>0.387</v>
      </c>
      <c r="AH190" s="15" t="n">
        <f aca="false">VLOOKUP($AE190,STARING_REEKSEN!$A:$J,5,0)*100</f>
        <v>1.61</v>
      </c>
      <c r="AI190" s="15" t="n">
        <f aca="false">VLOOKUP($AE190,STARING_REEKSEN!$A:$J,6,0)</f>
        <v>1.524</v>
      </c>
      <c r="AJ190" s="15" t="n">
        <f aca="false">VLOOKUP($AE190,STARING_REEKSEN!$A:$J,7,0)/100</f>
        <v>0.2276</v>
      </c>
      <c r="AK190" s="24" t="n">
        <f aca="false">VLOOKUP($AE190,STARING_REEKSEN!$A:$J,8,0)</f>
        <v>2.44</v>
      </c>
      <c r="AL190" s="15" t="n">
        <f aca="false">1-(1/AI190)</f>
        <v>0.343832020997375</v>
      </c>
      <c r="AM190" s="0" t="n">
        <f aca="false">(I190)/100</f>
        <v>0.3</v>
      </c>
      <c r="AN190" s="25" t="n">
        <f aca="false">1+POWER(AH190*AM190,AI190)</f>
        <v>1.32986438451502</v>
      </c>
      <c r="AO190" s="25" t="n">
        <f aca="false">POWER(AH190*AM190,AI190-1)</f>
        <v>0.682949036262989</v>
      </c>
      <c r="AP190" s="25" t="n">
        <f aca="false">POWER(POWER(AN190,AL190)-AO190,2)</f>
        <v>0.176428774631004</v>
      </c>
      <c r="AQ190" s="25" t="n">
        <f aca="false">POWER(AN190,AL190*(AK190+2))</f>
        <v>1.54527601307516</v>
      </c>
      <c r="AR190" s="26" t="n">
        <f aca="false">AJ190</f>
        <v>0.2276</v>
      </c>
      <c r="AS190" s="15" t="n">
        <f aca="false">(J190-I190)/100</f>
        <v>0.1</v>
      </c>
      <c r="AT190" s="15" t="n">
        <f aca="false">AR190*AS190</f>
        <v>0.02276</v>
      </c>
      <c r="AU190" s="15" t="n">
        <f aca="false">AF190+(AG190-AF190)/POWER(AN190,AL190)</f>
        <v>0.352733961793574</v>
      </c>
      <c r="AV190" s="15" t="n">
        <f aca="false">AU190*AS190</f>
        <v>0.0352733961793574</v>
      </c>
      <c r="AW190" s="15" t="n">
        <f aca="false">K190*AS190</f>
        <v>0.08</v>
      </c>
      <c r="AX190" s="42" t="n">
        <f aca="false">ROUND(SUMIF(B:B,B190,AT:AT)/SUMIF(B:B,B190,AS:AS),4)</f>
        <v>0.1782</v>
      </c>
      <c r="AY190" s="42" t="n">
        <f aca="false">IF(SUMIF(B:B,B190,AS:AS)&lt;=0,0,AX190)</f>
        <v>0.1782</v>
      </c>
      <c r="AZ190" s="15" t="n">
        <f aca="false">ROUND(SUMIF(B:B,B190,AV:AV)/SUMIF(B:B,B190,AS:AS),2)</f>
        <v>0.36</v>
      </c>
      <c r="BA190" s="0" t="n">
        <f aca="false">ROUND(SUMIF(B:B,B190,AW:AW)/SUMIF(B:B,B190,AS:AS),0)/100</f>
        <v>0.01</v>
      </c>
      <c r="BB190" s="0" t="n">
        <f aca="false">IF(B190&lt;207,IF(NOT(B190=B189),IF(N190&gt;25,(J190-I190)/100,0),IF(BB189&gt;0,IF(N190&gt;25,(J190-I190)/100,0),0)),0)</f>
        <v>0</v>
      </c>
      <c r="BC190" s="0" t="n">
        <f aca="false">SUMIF(B:B,B190,BB:BB)</f>
        <v>0</v>
      </c>
    </row>
    <row r="191" customFormat="false" ht="12.8" hidden="false" customHeight="false" outlineLevel="0" collapsed="false">
      <c r="A191" s="43" t="n">
        <v>3002</v>
      </c>
      <c r="B191" s="15" t="n">
        <v>325</v>
      </c>
      <c r="C191" s="15" t="n">
        <v>52</v>
      </c>
      <c r="D191" s="16" t="n">
        <v>11030</v>
      </c>
      <c r="E191" s="16" t="s">
        <v>789</v>
      </c>
      <c r="F191" s="16" t="s">
        <v>729</v>
      </c>
      <c r="G191" s="16" t="n">
        <v>3</v>
      </c>
      <c r="H191" s="16" t="s">
        <v>734</v>
      </c>
      <c r="I191" s="16" t="n">
        <v>40</v>
      </c>
      <c r="J191" s="16" t="n">
        <v>120</v>
      </c>
      <c r="K191" s="44" t="n">
        <v>0.3</v>
      </c>
      <c r="L191" s="18" t="n">
        <v>0.1</v>
      </c>
      <c r="M191" s="18" t="n">
        <v>1.5</v>
      </c>
      <c r="N191" s="19" t="n">
        <v>6</v>
      </c>
      <c r="O191" s="16" t="n">
        <v>1</v>
      </c>
      <c r="P191" s="16" t="n">
        <v>8</v>
      </c>
      <c r="Q191" s="20" t="n">
        <v>4</v>
      </c>
      <c r="R191" s="21" t="n">
        <v>10</v>
      </c>
      <c r="S191" s="16" t="n">
        <v>3</v>
      </c>
      <c r="T191" s="16" t="n">
        <v>15</v>
      </c>
      <c r="U191" s="16" t="n">
        <v>120</v>
      </c>
      <c r="V191" s="16" t="n">
        <v>100</v>
      </c>
      <c r="W191" s="16" t="n">
        <v>150</v>
      </c>
      <c r="X191" s="22" t="n">
        <v>7.4</v>
      </c>
      <c r="Y191" s="18" t="n">
        <v>7</v>
      </c>
      <c r="Z191" s="18" t="n">
        <v>7.8</v>
      </c>
      <c r="AA191" s="23" t="n">
        <v>7</v>
      </c>
      <c r="AB191" s="15" t="n">
        <v>1.59567890423466</v>
      </c>
      <c r="AC191" s="16" t="n">
        <v>210</v>
      </c>
      <c r="AD191" s="16" t="n">
        <v>0</v>
      </c>
      <c r="AE191" s="16" t="s">
        <v>710</v>
      </c>
      <c r="AF191" s="15" t="n">
        <f aca="false">VLOOKUP($AE191,STARING_REEKSEN!$A:$J,3,0)</f>
        <v>0.02</v>
      </c>
      <c r="AG191" s="15" t="n">
        <f aca="false">VLOOKUP($AE191,STARING_REEKSEN!$A:$J,4,0)</f>
        <v>0.387</v>
      </c>
      <c r="AH191" s="15" t="n">
        <f aca="false">VLOOKUP($AE191,STARING_REEKSEN!$A:$J,5,0)*100</f>
        <v>1.61</v>
      </c>
      <c r="AI191" s="15" t="n">
        <f aca="false">VLOOKUP($AE191,STARING_REEKSEN!$A:$J,6,0)</f>
        <v>1.524</v>
      </c>
      <c r="AJ191" s="15" t="n">
        <f aca="false">VLOOKUP($AE191,STARING_REEKSEN!$A:$J,7,0)/100</f>
        <v>0.2276</v>
      </c>
      <c r="AK191" s="24" t="n">
        <f aca="false">VLOOKUP($AE191,STARING_REEKSEN!$A:$J,8,0)</f>
        <v>2.44</v>
      </c>
      <c r="AL191" s="15" t="n">
        <f aca="false">1-(1/AI191)</f>
        <v>0.343832020997375</v>
      </c>
      <c r="AM191" s="0" t="n">
        <f aca="false">(I191)/100</f>
        <v>0.4</v>
      </c>
      <c r="AN191" s="25" t="n">
        <f aca="false">1+POWER(AH191*AM191,AI191)</f>
        <v>1.51137802537854</v>
      </c>
      <c r="AO191" s="25" t="n">
        <f aca="false">POWER(AH191*AM191,AI191-1)</f>
        <v>0.794065256798969</v>
      </c>
      <c r="AP191" s="25" t="n">
        <f aca="false">POWER(POWER(AN191,AL191)-AO191,2)</f>
        <v>0.128538791498288</v>
      </c>
      <c r="AQ191" s="25" t="n">
        <f aca="false">POWER(AN191,AL191*(AK191+2))</f>
        <v>1.87859655735535</v>
      </c>
      <c r="AR191" s="26" t="n">
        <f aca="false">AJ191</f>
        <v>0.2276</v>
      </c>
      <c r="AS191" s="15" t="n">
        <f aca="false">(J191-I191)/100</f>
        <v>0.8</v>
      </c>
      <c r="AT191" s="15" t="n">
        <f aca="false">AR191*AS191</f>
        <v>0.18208</v>
      </c>
      <c r="AU191" s="15" t="n">
        <f aca="false">AF191+(AG191-AF191)/POWER(AN191,AL191)</f>
        <v>0.338413774950068</v>
      </c>
      <c r="AV191" s="15" t="n">
        <f aca="false">AU191*AS191</f>
        <v>0.270731019960054</v>
      </c>
      <c r="AW191" s="15" t="n">
        <f aca="false">K191*AS191</f>
        <v>0.24</v>
      </c>
      <c r="AX191" s="42" t="n">
        <f aca="false">ROUND(SUMIF(B:B,B191,AT:AT)/SUMIF(B:B,B191,AS:AS),4)</f>
        <v>0.1782</v>
      </c>
      <c r="AY191" s="42" t="n">
        <f aca="false">IF(SUMIF(B:B,B191,AS:AS)&lt;=0,0,AX191)</f>
        <v>0.1782</v>
      </c>
      <c r="AZ191" s="15" t="n">
        <f aca="false">ROUND(SUMIF(B:B,B191,AV:AV)/SUMIF(B:B,B191,AS:AS),2)</f>
        <v>0.36</v>
      </c>
      <c r="BA191" s="0" t="n">
        <f aca="false">ROUND(SUMIF(B:B,B191,AW:AW)/SUMIF(B:B,B191,AS:AS),0)/100</f>
        <v>0.01</v>
      </c>
      <c r="BB191" s="0" t="n">
        <f aca="false">IF(B191&lt;207,IF(NOT(B191=B190),IF(N191&gt;25,(J191-I191)/100,0),IF(BB190&gt;0,IF(N191&gt;25,(J191-I191)/100,0),0)),0)</f>
        <v>0</v>
      </c>
      <c r="BC191" s="0" t="n">
        <f aca="false">SUMIF(B:B,B191,BB:BB)</f>
        <v>0</v>
      </c>
    </row>
    <row r="192" customFormat="false" ht="12.8" hidden="false" customHeight="false" outlineLevel="0" collapsed="false">
      <c r="A192" s="43" t="n">
        <v>3003</v>
      </c>
      <c r="B192" s="15" t="n">
        <v>326</v>
      </c>
      <c r="C192" s="15" t="n">
        <v>80</v>
      </c>
      <c r="D192" s="16" t="n">
        <v>11060</v>
      </c>
      <c r="E192" s="16" t="s">
        <v>275</v>
      </c>
      <c r="F192" s="16" t="s">
        <v>788</v>
      </c>
      <c r="G192" s="16" t="n">
        <v>1</v>
      </c>
      <c r="H192" s="16" t="s">
        <v>706</v>
      </c>
      <c r="I192" s="16" t="n">
        <v>0</v>
      </c>
      <c r="J192" s="16" t="n">
        <v>120</v>
      </c>
      <c r="K192" s="44" t="n">
        <v>0.3</v>
      </c>
      <c r="L192" s="18" t="n">
        <v>0.1</v>
      </c>
      <c r="M192" s="18" t="n">
        <v>1</v>
      </c>
      <c r="N192" s="19" t="n">
        <v>1</v>
      </c>
      <c r="O192" s="16" t="n">
        <v>1</v>
      </c>
      <c r="P192" s="16" t="n">
        <v>4</v>
      </c>
      <c r="Q192" s="20" t="n">
        <v>1</v>
      </c>
      <c r="R192" s="21" t="n">
        <v>2</v>
      </c>
      <c r="S192" s="16" t="n">
        <v>2</v>
      </c>
      <c r="T192" s="16" t="n">
        <v>4</v>
      </c>
      <c r="U192" s="16" t="n">
        <v>275</v>
      </c>
      <c r="V192" s="16" t="n">
        <v>200</v>
      </c>
      <c r="W192" s="16" t="n">
        <v>400</v>
      </c>
      <c r="X192" s="22" t="n">
        <v>7.4</v>
      </c>
      <c r="Y192" s="18" t="n">
        <v>7</v>
      </c>
      <c r="Z192" s="18" t="n">
        <v>7.8</v>
      </c>
      <c r="AA192" s="23" t="n">
        <v>6</v>
      </c>
      <c r="AB192" s="15" t="n">
        <v>1.54171448281215</v>
      </c>
      <c r="AC192" s="16" t="n">
        <v>430</v>
      </c>
      <c r="AD192" s="16" t="n">
        <v>0</v>
      </c>
      <c r="AE192" s="16" t="s">
        <v>762</v>
      </c>
      <c r="AF192" s="15" t="n">
        <f aca="false">VLOOKUP($AE192,STARING_REEKSEN!$A:$J,3,0)</f>
        <v>0.01</v>
      </c>
      <c r="AG192" s="15" t="n">
        <f aca="false">VLOOKUP($AE192,STARING_REEKSEN!$A:$J,4,0)</f>
        <v>0.337</v>
      </c>
      <c r="AH192" s="15" t="n">
        <f aca="false">VLOOKUP($AE192,STARING_REEKSEN!$A:$J,5,0)*100</f>
        <v>3.03</v>
      </c>
      <c r="AI192" s="15" t="n">
        <f aca="false">VLOOKUP($AE192,STARING_REEKSEN!$A:$J,6,0)</f>
        <v>2.888</v>
      </c>
      <c r="AJ192" s="15" t="n">
        <f aca="false">VLOOKUP($AE192,STARING_REEKSEN!$A:$J,7,0)/100</f>
        <v>0.1742</v>
      </c>
      <c r="AK192" s="24" t="n">
        <f aca="false">VLOOKUP($AE192,STARING_REEKSEN!$A:$J,8,0)</f>
        <v>0.074</v>
      </c>
      <c r="AL192" s="15" t="n">
        <f aca="false">1-(1/AI192)</f>
        <v>0.653739612188366</v>
      </c>
      <c r="AM192" s="0" t="n">
        <f aca="false">(I192)/100</f>
        <v>0</v>
      </c>
      <c r="AN192" s="25" t="n">
        <f aca="false">1+POWER(AH192*AM192,AI192)</f>
        <v>1</v>
      </c>
      <c r="AO192" s="25" t="n">
        <f aca="false">POWER(AH192*AM192,AI192-1)</f>
        <v>0</v>
      </c>
      <c r="AP192" s="25" t="n">
        <f aca="false">POWER(POWER(AN192,AL192)-AO192,2)</f>
        <v>1</v>
      </c>
      <c r="AQ192" s="25" t="n">
        <f aca="false">POWER(AN192,AL192*(AK192+2))</f>
        <v>1</v>
      </c>
      <c r="AR192" s="26" t="n">
        <f aca="false">AJ192</f>
        <v>0.1742</v>
      </c>
      <c r="AS192" s="15" t="n">
        <f aca="false">(J192-I192)/100</f>
        <v>1.2</v>
      </c>
      <c r="AT192" s="15" t="n">
        <f aca="false">AR192*AS192</f>
        <v>0.20904</v>
      </c>
      <c r="AU192" s="15" t="n">
        <f aca="false">AF192+(AG192-AF192)/POWER(AN192,AL192)</f>
        <v>0.337</v>
      </c>
      <c r="AV192" s="15" t="n">
        <f aca="false">AU192*AS192</f>
        <v>0.4044</v>
      </c>
      <c r="AW192" s="15" t="n">
        <f aca="false">K192*AS192</f>
        <v>0.36</v>
      </c>
      <c r="AX192" s="42" t="n">
        <f aca="false">ROUND(SUMIF(B:B,B192,AT:AT)/SUMIF(B:B,B192,AS:AS),4)</f>
        <v>0.1742</v>
      </c>
      <c r="AY192" s="42" t="n">
        <f aca="false">IF(SUMIF(B:B,B192,AS:AS)&lt;=0,0,AX192)</f>
        <v>0.1742</v>
      </c>
      <c r="AZ192" s="15" t="n">
        <f aca="false">ROUND(SUMIF(B:B,B192,AV:AV)/SUMIF(B:B,B192,AS:AS),2)</f>
        <v>0.34</v>
      </c>
      <c r="BA192" s="0" t="n">
        <f aca="false">ROUND(SUMIF(B:B,B192,AW:AW)/SUMIF(B:B,B192,AS:AS),0)/100</f>
        <v>0</v>
      </c>
      <c r="BB192" s="0" t="n">
        <f aca="false">IF(B192&lt;207,IF(NOT(B192=B191),IF(N192&gt;25,(J192-I192)/100,0),IF(BB191&gt;0,IF(N192&gt;25,(J192-I192)/100,0),0)),0)</f>
        <v>0</v>
      </c>
      <c r="BC192" s="0" t="n">
        <f aca="false">SUMIF(B:B,B192,BB:BB)</f>
        <v>0</v>
      </c>
    </row>
    <row r="193" customFormat="false" ht="12.8" hidden="false" customHeight="false" outlineLevel="0" collapsed="false">
      <c r="A193" s="14" t="n">
        <v>3013</v>
      </c>
      <c r="B193" s="15" t="n">
        <v>327</v>
      </c>
      <c r="C193" s="15" t="n">
        <v>45</v>
      </c>
      <c r="D193" s="16" t="n">
        <v>8120</v>
      </c>
      <c r="E193" s="16" t="s">
        <v>279</v>
      </c>
      <c r="F193" s="16" t="s">
        <v>729</v>
      </c>
      <c r="G193" s="16" t="n">
        <v>1</v>
      </c>
      <c r="H193" s="16" t="s">
        <v>722</v>
      </c>
      <c r="I193" s="16" t="n">
        <v>0</v>
      </c>
      <c r="J193" s="16" t="n">
        <v>30</v>
      </c>
      <c r="K193" s="44" t="n">
        <v>1.5</v>
      </c>
      <c r="L193" s="18" t="n">
        <v>0.5</v>
      </c>
      <c r="M193" s="18" t="n">
        <v>4</v>
      </c>
      <c r="N193" s="19" t="n">
        <v>2</v>
      </c>
      <c r="O193" s="16" t="n">
        <v>2</v>
      </c>
      <c r="P193" s="16" t="n">
        <v>6</v>
      </c>
      <c r="Q193" s="20" t="n">
        <v>3</v>
      </c>
      <c r="R193" s="21" t="n">
        <v>5</v>
      </c>
      <c r="S193" s="16" t="n">
        <v>3</v>
      </c>
      <c r="T193" s="16" t="n">
        <v>20</v>
      </c>
      <c r="U193" s="16" t="n">
        <v>200</v>
      </c>
      <c r="V193" s="16" t="n">
        <v>180</v>
      </c>
      <c r="W193" s="16" t="n">
        <v>240</v>
      </c>
      <c r="X193" s="22" t="n">
        <v>7</v>
      </c>
      <c r="Y193" s="18" t="n">
        <v>7</v>
      </c>
      <c r="Z193" s="18" t="n">
        <v>8</v>
      </c>
      <c r="AA193" s="23" t="n">
        <v>2</v>
      </c>
      <c r="AB193" s="15" t="n">
        <v>1.51404909605129</v>
      </c>
      <c r="AC193" s="16" t="n">
        <v>692</v>
      </c>
      <c r="AD193" s="16" t="n">
        <v>1</v>
      </c>
      <c r="AE193" s="16" t="s">
        <v>748</v>
      </c>
      <c r="AF193" s="15" t="n">
        <f aca="false">VLOOKUP($AE193,STARING_REEKSEN!$A:$J,3,0)</f>
        <v>0.02</v>
      </c>
      <c r="AG193" s="15" t="n">
        <f aca="false">VLOOKUP($AE193,STARING_REEKSEN!$A:$J,4,0)</f>
        <v>0.427</v>
      </c>
      <c r="AH193" s="15" t="n">
        <f aca="false">VLOOKUP($AE193,STARING_REEKSEN!$A:$J,5,0)*100</f>
        <v>2.17</v>
      </c>
      <c r="AI193" s="15" t="n">
        <f aca="false">VLOOKUP($AE193,STARING_REEKSEN!$A:$J,6,0)</f>
        <v>1.735</v>
      </c>
      <c r="AJ193" s="15" t="n">
        <f aca="false">VLOOKUP($AE193,STARING_REEKSEN!$A:$J,7,0)/100</f>
        <v>0.3123</v>
      </c>
      <c r="AK193" s="24" t="n">
        <f aca="false">VLOOKUP($AE193,STARING_REEKSEN!$A:$J,8,0)</f>
        <v>0.981</v>
      </c>
      <c r="AL193" s="15" t="n">
        <f aca="false">1-(1/AI193)</f>
        <v>0.423631123919308</v>
      </c>
      <c r="AM193" s="0" t="n">
        <f aca="false">(I193)/100</f>
        <v>0</v>
      </c>
      <c r="AN193" s="25" t="n">
        <f aca="false">1+POWER(AH193*AM193,AI193)</f>
        <v>1</v>
      </c>
      <c r="AO193" s="25" t="n">
        <f aca="false">POWER(AH193*AM193,AI193-1)</f>
        <v>0</v>
      </c>
      <c r="AP193" s="25" t="n">
        <f aca="false">POWER(POWER(AN193,AL193)-AO193,2)</f>
        <v>1</v>
      </c>
      <c r="AQ193" s="25" t="n">
        <f aca="false">POWER(AN193,AL193*(AK193+2))</f>
        <v>1</v>
      </c>
      <c r="AR193" s="26" t="n">
        <f aca="false">AJ193</f>
        <v>0.3123</v>
      </c>
      <c r="AS193" s="15" t="n">
        <f aca="false">(J193-I193)/100</f>
        <v>0.3</v>
      </c>
      <c r="AT193" s="15" t="n">
        <f aca="false">AR193*AS193</f>
        <v>0.09369</v>
      </c>
      <c r="AU193" s="15" t="n">
        <f aca="false">AF193+(AG193-AF193)/POWER(AN193,AL193)</f>
        <v>0.427</v>
      </c>
      <c r="AV193" s="15" t="n">
        <f aca="false">AU193*AS193</f>
        <v>0.1281</v>
      </c>
      <c r="AW193" s="15" t="n">
        <f aca="false">K193*AS193</f>
        <v>0.45</v>
      </c>
      <c r="AX193" s="42" t="n">
        <f aca="false">ROUND(SUMIF(B:B,B193,AT:AT)/SUMIF(B:B,B193,AS:AS),4)</f>
        <v>0.2603</v>
      </c>
      <c r="AY193" s="42" t="n">
        <f aca="false">IF(SUMIF(B:B,B193,AS:AS)&lt;=0,0,AX193)</f>
        <v>0.2603</v>
      </c>
      <c r="AZ193" s="15" t="n">
        <f aca="false">ROUND(SUMIF(B:B,B193,AV:AV)/SUMIF(B:B,B193,AS:AS),2)</f>
        <v>0.33</v>
      </c>
      <c r="BA193" s="0" t="n">
        <f aca="false">ROUND(SUMIF(B:B,B193,AW:AW)/SUMIF(B:B,B193,AS:AS),0)/100</f>
        <v>0.01</v>
      </c>
      <c r="BB193" s="0" t="n">
        <f aca="false">IF(B193&lt;207,IF(NOT(B193=B192),IF(N193&gt;25,(J193-I193)/100,0),IF(BB192&gt;0,IF(N193&gt;25,(J193-I193)/100,0),0)),0)</f>
        <v>0</v>
      </c>
      <c r="BC193" s="0" t="n">
        <f aca="false">SUMIF(B:B,B193,BB:BB)</f>
        <v>0</v>
      </c>
    </row>
    <row r="194" customFormat="false" ht="12.8" hidden="false" customHeight="false" outlineLevel="0" collapsed="false">
      <c r="A194" s="14" t="n">
        <v>3013</v>
      </c>
      <c r="B194" s="15" t="n">
        <v>327</v>
      </c>
      <c r="C194" s="15" t="n">
        <v>45</v>
      </c>
      <c r="D194" s="16" t="n">
        <v>8120</v>
      </c>
      <c r="E194" s="16" t="s">
        <v>279</v>
      </c>
      <c r="F194" s="16" t="s">
        <v>729</v>
      </c>
      <c r="G194" s="16" t="n">
        <v>2</v>
      </c>
      <c r="H194" s="16" t="s">
        <v>775</v>
      </c>
      <c r="I194" s="16" t="n">
        <v>30</v>
      </c>
      <c r="J194" s="16" t="n">
        <v>50</v>
      </c>
      <c r="K194" s="44" t="n">
        <v>1</v>
      </c>
      <c r="L194" s="18" t="n">
        <v>0.5</v>
      </c>
      <c r="M194" s="18" t="n">
        <v>4</v>
      </c>
      <c r="N194" s="19" t="n">
        <v>2</v>
      </c>
      <c r="O194" s="16" t="n">
        <v>2</v>
      </c>
      <c r="P194" s="16" t="n">
        <v>6</v>
      </c>
      <c r="Q194" s="20" t="n">
        <v>3</v>
      </c>
      <c r="R194" s="21" t="n">
        <v>5</v>
      </c>
      <c r="S194" s="16" t="n">
        <v>3</v>
      </c>
      <c r="T194" s="16" t="n">
        <v>20</v>
      </c>
      <c r="U194" s="16" t="n">
        <v>200</v>
      </c>
      <c r="V194" s="16" t="n">
        <v>180</v>
      </c>
      <c r="W194" s="16" t="n">
        <v>240</v>
      </c>
      <c r="X194" s="22" t="n">
        <v>7</v>
      </c>
      <c r="Y194" s="18" t="n">
        <v>7</v>
      </c>
      <c r="Z194" s="18" t="n">
        <v>8</v>
      </c>
      <c r="AA194" s="23" t="n">
        <v>2</v>
      </c>
      <c r="AB194" s="15" t="n">
        <v>1.53543657859891</v>
      </c>
      <c r="AC194" s="16" t="n">
        <v>692</v>
      </c>
      <c r="AD194" s="16" t="n">
        <v>1</v>
      </c>
      <c r="AE194" s="16" t="s">
        <v>748</v>
      </c>
      <c r="AF194" s="15" t="n">
        <f aca="false">VLOOKUP($AE194,STARING_REEKSEN!$A:$J,3,0)</f>
        <v>0.02</v>
      </c>
      <c r="AG194" s="15" t="n">
        <f aca="false">VLOOKUP($AE194,STARING_REEKSEN!$A:$J,4,0)</f>
        <v>0.427</v>
      </c>
      <c r="AH194" s="15" t="n">
        <f aca="false">VLOOKUP($AE194,STARING_REEKSEN!$A:$J,5,0)*100</f>
        <v>2.17</v>
      </c>
      <c r="AI194" s="15" t="n">
        <f aca="false">VLOOKUP($AE194,STARING_REEKSEN!$A:$J,6,0)</f>
        <v>1.735</v>
      </c>
      <c r="AJ194" s="15" t="n">
        <f aca="false">VLOOKUP($AE194,STARING_REEKSEN!$A:$J,7,0)/100</f>
        <v>0.3123</v>
      </c>
      <c r="AK194" s="24" t="n">
        <f aca="false">VLOOKUP($AE194,STARING_REEKSEN!$A:$J,8,0)</f>
        <v>0.981</v>
      </c>
      <c r="AL194" s="15" t="n">
        <f aca="false">1-(1/AI194)</f>
        <v>0.423631123919308</v>
      </c>
      <c r="AM194" s="0" t="n">
        <f aca="false">(I194)/100</f>
        <v>0.3</v>
      </c>
      <c r="AN194" s="25" t="n">
        <f aca="false">1+POWER(AH194*AM194,AI194)</f>
        <v>1.47485718666745</v>
      </c>
      <c r="AO194" s="25" t="n">
        <f aca="false">POWER(AH194*AM194,AI194-1)</f>
        <v>0.729427322069818</v>
      </c>
      <c r="AP194" s="25" t="n">
        <f aca="false">POWER(POWER(AN194,AL194)-AO194,2)</f>
        <v>0.202051973367736</v>
      </c>
      <c r="AQ194" s="25" t="n">
        <f aca="false">POWER(AN194,AL194*(AK194+2))</f>
        <v>1.63344663190231</v>
      </c>
      <c r="AR194" s="26" t="n">
        <f aca="false">AJ194</f>
        <v>0.3123</v>
      </c>
      <c r="AS194" s="15" t="n">
        <f aca="false">(J194-I194)/100</f>
        <v>0.2</v>
      </c>
      <c r="AT194" s="15" t="n">
        <f aca="false">AR194*AS194</f>
        <v>0.06246</v>
      </c>
      <c r="AU194" s="15" t="n">
        <f aca="false">AF194+(AG194-AF194)/POWER(AN194,AL194)</f>
        <v>0.365228523069288</v>
      </c>
      <c r="AV194" s="15" t="n">
        <f aca="false">AU194*AS194</f>
        <v>0.0730457046138576</v>
      </c>
      <c r="AW194" s="15" t="n">
        <f aca="false">K194*AS194</f>
        <v>0.2</v>
      </c>
      <c r="AX194" s="42" t="n">
        <f aca="false">ROUND(SUMIF(B:B,B194,AT:AT)/SUMIF(B:B,B194,AS:AS),4)</f>
        <v>0.2603</v>
      </c>
      <c r="AY194" s="42" t="n">
        <f aca="false">IF(SUMIF(B:B,B194,AS:AS)&lt;=0,0,AX194)</f>
        <v>0.2603</v>
      </c>
      <c r="AZ194" s="15" t="n">
        <f aca="false">ROUND(SUMIF(B:B,B194,AV:AV)/SUMIF(B:B,B194,AS:AS),2)</f>
        <v>0.33</v>
      </c>
      <c r="BA194" s="0" t="n">
        <f aca="false">ROUND(SUMIF(B:B,B194,AW:AW)/SUMIF(B:B,B194,AS:AS),0)/100</f>
        <v>0.01</v>
      </c>
      <c r="BB194" s="0" t="n">
        <f aca="false">IF(B194&lt;207,IF(NOT(B194=B193),IF(N194&gt;25,(J194-I194)/100,0),IF(BB193&gt;0,IF(N194&gt;25,(J194-I194)/100,0),0)),0)</f>
        <v>0</v>
      </c>
      <c r="BC194" s="0" t="n">
        <f aca="false">SUMIF(B:B,B194,BB:BB)</f>
        <v>0</v>
      </c>
    </row>
    <row r="195" customFormat="false" ht="12.8" hidden="false" customHeight="false" outlineLevel="0" collapsed="false">
      <c r="A195" s="14" t="n">
        <v>3013</v>
      </c>
      <c r="B195" s="15" t="n">
        <v>327</v>
      </c>
      <c r="C195" s="15" t="n">
        <v>45</v>
      </c>
      <c r="D195" s="16" t="n">
        <v>8120</v>
      </c>
      <c r="E195" s="16" t="s">
        <v>279</v>
      </c>
      <c r="F195" s="16" t="s">
        <v>729</v>
      </c>
      <c r="G195" s="16" t="n">
        <v>3</v>
      </c>
      <c r="H195" s="16" t="s">
        <v>706</v>
      </c>
      <c r="I195" s="16" t="n">
        <v>50</v>
      </c>
      <c r="J195" s="16" t="n">
        <v>120</v>
      </c>
      <c r="K195" s="44" t="n">
        <v>0.3</v>
      </c>
      <c r="L195" s="18" t="n">
        <v>0.1</v>
      </c>
      <c r="M195" s="18" t="n">
        <v>1</v>
      </c>
      <c r="N195" s="19" t="n">
        <v>2</v>
      </c>
      <c r="O195" s="16" t="n">
        <v>2</v>
      </c>
      <c r="P195" s="16" t="n">
        <v>6</v>
      </c>
      <c r="Q195" s="20" t="n">
        <v>3</v>
      </c>
      <c r="R195" s="21" t="n">
        <v>5</v>
      </c>
      <c r="S195" s="16" t="n">
        <v>3</v>
      </c>
      <c r="T195" s="16" t="n">
        <v>20</v>
      </c>
      <c r="U195" s="16" t="n">
        <v>200</v>
      </c>
      <c r="V195" s="16" t="n">
        <v>180</v>
      </c>
      <c r="W195" s="16" t="n">
        <v>240</v>
      </c>
      <c r="X195" s="22" t="n">
        <v>7</v>
      </c>
      <c r="Y195" s="18" t="n">
        <v>7</v>
      </c>
      <c r="Z195" s="18" t="n">
        <v>8</v>
      </c>
      <c r="AA195" s="23" t="n">
        <v>4</v>
      </c>
      <c r="AB195" s="15" t="n">
        <v>1.64907498496729</v>
      </c>
      <c r="AC195" s="16" t="n">
        <v>210</v>
      </c>
      <c r="AD195" s="16" t="n">
        <v>0</v>
      </c>
      <c r="AE195" s="16" t="s">
        <v>726</v>
      </c>
      <c r="AF195" s="15" t="n">
        <f aca="false">VLOOKUP($AE195,STARING_REEKSEN!$A:$J,3,0)</f>
        <v>0.01</v>
      </c>
      <c r="AG195" s="15" t="n">
        <f aca="false">VLOOKUP($AE195,STARING_REEKSEN!$A:$J,4,0)</f>
        <v>0.366</v>
      </c>
      <c r="AH195" s="15" t="n">
        <f aca="false">VLOOKUP($AE195,STARING_REEKSEN!$A:$J,5,0)*100</f>
        <v>1.6</v>
      </c>
      <c r="AI195" s="15" t="n">
        <f aca="false">VLOOKUP($AE195,STARING_REEKSEN!$A:$J,6,0)</f>
        <v>2.163</v>
      </c>
      <c r="AJ195" s="15" t="n">
        <f aca="false">VLOOKUP($AE195,STARING_REEKSEN!$A:$J,7,0)/100</f>
        <v>0.2232</v>
      </c>
      <c r="AK195" s="24" t="n">
        <f aca="false">VLOOKUP($AE195,STARING_REEKSEN!$A:$J,8,0)</f>
        <v>2.868</v>
      </c>
      <c r="AL195" s="15" t="n">
        <f aca="false">1-(1/AI195)</f>
        <v>0.537679149329635</v>
      </c>
      <c r="AM195" s="0" t="n">
        <f aca="false">(I195)/100</f>
        <v>0.5</v>
      </c>
      <c r="AN195" s="25" t="n">
        <f aca="false">1+POWER(AH195*AM195,AI195)</f>
        <v>1.6171399228248</v>
      </c>
      <c r="AO195" s="25" t="n">
        <f aca="false">POWER(AH195*AM195,AI195-1)</f>
        <v>0.771424903530999</v>
      </c>
      <c r="AP195" s="25" t="n">
        <f aca="false">POWER(POWER(AN195,AL195)-AO195,2)</f>
        <v>0.274035543055127</v>
      </c>
      <c r="AQ195" s="25" t="n">
        <f aca="false">POWER(AN195,AL195*(AK195+2))</f>
        <v>3.51868652794108</v>
      </c>
      <c r="AR195" s="26" t="n">
        <f aca="false">AJ195</f>
        <v>0.2232</v>
      </c>
      <c r="AS195" s="15" t="n">
        <f aca="false">(J195-I195)/100</f>
        <v>0.7</v>
      </c>
      <c r="AT195" s="15" t="n">
        <f aca="false">AR195*AS195</f>
        <v>0.15624</v>
      </c>
      <c r="AU195" s="15" t="n">
        <f aca="false">AF195+(AG195-AF195)/POWER(AN195,AL195)</f>
        <v>0.284922805199244</v>
      </c>
      <c r="AV195" s="15" t="n">
        <f aca="false">AU195*AS195</f>
        <v>0.199445963639471</v>
      </c>
      <c r="AW195" s="15" t="n">
        <f aca="false">K195*AS195</f>
        <v>0.21</v>
      </c>
      <c r="AX195" s="42" t="n">
        <f aca="false">ROUND(SUMIF(B:B,B195,AT:AT)/SUMIF(B:B,B195,AS:AS),4)</f>
        <v>0.2603</v>
      </c>
      <c r="AY195" s="42" t="n">
        <f aca="false">IF(SUMIF(B:B,B195,AS:AS)&lt;=0,0,AX195)</f>
        <v>0.2603</v>
      </c>
      <c r="AZ195" s="15" t="n">
        <f aca="false">ROUND(SUMIF(B:B,B195,AV:AV)/SUMIF(B:B,B195,AS:AS),2)</f>
        <v>0.33</v>
      </c>
      <c r="BA195" s="0" t="n">
        <f aca="false">ROUND(SUMIF(B:B,B195,AW:AW)/SUMIF(B:B,B195,AS:AS),0)/100</f>
        <v>0.01</v>
      </c>
      <c r="BB195" s="0" t="n">
        <f aca="false">IF(B195&lt;207,IF(NOT(B195=B194),IF(N195&gt;25,(J195-I195)/100,0),IF(BB194&gt;0,IF(N195&gt;25,(J195-I195)/100,0),0)),0)</f>
        <v>0</v>
      </c>
      <c r="BC195" s="0" t="n">
        <f aca="false">SUMIF(B:B,B195,BB:BB)</f>
        <v>0</v>
      </c>
    </row>
    <row r="196" customFormat="false" ht="12.8" hidden="false" customHeight="false" outlineLevel="0" collapsed="false">
      <c r="A196" s="43" t="n">
        <v>4014</v>
      </c>
      <c r="B196" s="15" t="n">
        <v>401</v>
      </c>
      <c r="C196" s="15" t="n">
        <v>28</v>
      </c>
      <c r="D196" s="16" t="n">
        <v>13040</v>
      </c>
      <c r="E196" s="16" t="s">
        <v>289</v>
      </c>
      <c r="F196" s="16" t="s">
        <v>788</v>
      </c>
      <c r="G196" s="16" t="n">
        <v>1</v>
      </c>
      <c r="H196" s="16" t="s">
        <v>701</v>
      </c>
      <c r="I196" s="16" t="n">
        <v>0</v>
      </c>
      <c r="J196" s="16" t="n">
        <v>10</v>
      </c>
      <c r="K196" s="44" t="n">
        <v>10</v>
      </c>
      <c r="L196" s="18" t="n">
        <v>4</v>
      </c>
      <c r="M196" s="18" t="n">
        <v>20</v>
      </c>
      <c r="N196" s="19" t="n">
        <v>30</v>
      </c>
      <c r="O196" s="16" t="n">
        <v>12</v>
      </c>
      <c r="P196" s="16" t="n">
        <v>45</v>
      </c>
      <c r="Q196" s="20" t="n">
        <v>45</v>
      </c>
      <c r="R196" s="21" t="n">
        <v>75</v>
      </c>
      <c r="S196" s="16" t="n">
        <v>20</v>
      </c>
      <c r="T196" s="16" t="n">
        <v>90</v>
      </c>
      <c r="U196" s="16" t="n">
        <v>80</v>
      </c>
      <c r="V196" s="16" t="n">
        <v>70</v>
      </c>
      <c r="W196" s="16" t="n">
        <v>100</v>
      </c>
      <c r="X196" s="22" t="n">
        <v>7.8</v>
      </c>
      <c r="Y196" s="18" t="n">
        <v>7.5</v>
      </c>
      <c r="Z196" s="18" t="n">
        <v>8</v>
      </c>
      <c r="AA196" s="23" t="n">
        <v>9</v>
      </c>
      <c r="AB196" s="15" t="n">
        <v>1.03065259714381</v>
      </c>
      <c r="AC196" s="16" t="n">
        <v>210</v>
      </c>
      <c r="AD196" s="16" t="n">
        <v>1</v>
      </c>
      <c r="AE196" s="16" t="s">
        <v>790</v>
      </c>
      <c r="AF196" s="15" t="n">
        <f aca="false">VLOOKUP($AE196,STARING_REEKSEN!$A:$J,3,0)</f>
        <v>0.01</v>
      </c>
      <c r="AG196" s="15" t="n">
        <f aca="false">VLOOKUP($AE196,STARING_REEKSEN!$A:$J,4,0)</f>
        <v>0.448</v>
      </c>
      <c r="AH196" s="15" t="n">
        <f aca="false">VLOOKUP($AE196,STARING_REEKSEN!$A:$J,5,0)*100</f>
        <v>1.28</v>
      </c>
      <c r="AI196" s="15" t="n">
        <f aca="false">VLOOKUP($AE196,STARING_REEKSEN!$A:$J,6,0)</f>
        <v>1.135</v>
      </c>
      <c r="AJ196" s="15" t="n">
        <f aca="false">VLOOKUP($AE196,STARING_REEKSEN!$A:$J,7,0)/100</f>
        <v>0.0383</v>
      </c>
      <c r="AK196" s="24" t="n">
        <f aca="false">VLOOKUP($AE196,STARING_REEKSEN!$A:$J,8,0)</f>
        <v>4.581</v>
      </c>
      <c r="AL196" s="15" t="n">
        <f aca="false">1-(1/AI196)</f>
        <v>0.118942731277533</v>
      </c>
      <c r="AM196" s="0" t="n">
        <f aca="false">(I196)/100</f>
        <v>0</v>
      </c>
      <c r="AN196" s="25" t="n">
        <f aca="false">1+POWER(AH196*AM196,AI196)</f>
        <v>1</v>
      </c>
      <c r="AO196" s="25" t="n">
        <f aca="false">POWER(AH196*AM196,AI196-1)</f>
        <v>0</v>
      </c>
      <c r="AP196" s="25" t="n">
        <f aca="false">POWER(POWER(AN196,AL196)-AO196,2)</f>
        <v>1</v>
      </c>
      <c r="AQ196" s="25" t="n">
        <f aca="false">POWER(AN196,AL196*(AK196+2))</f>
        <v>1</v>
      </c>
      <c r="AR196" s="26" t="n">
        <f aca="false">AJ196</f>
        <v>0.0383</v>
      </c>
      <c r="AS196" s="15" t="n">
        <f aca="false">(J196-I196)/100</f>
        <v>0.1</v>
      </c>
      <c r="AT196" s="15" t="n">
        <f aca="false">AR196*AS196</f>
        <v>0.00383</v>
      </c>
      <c r="AU196" s="15" t="n">
        <f aca="false">AF196+(AG196-AF196)/POWER(AN196,AL196)</f>
        <v>0.448</v>
      </c>
      <c r="AV196" s="15" t="n">
        <f aca="false">AU196*AS196</f>
        <v>0.0448</v>
      </c>
      <c r="AW196" s="15" t="n">
        <f aca="false">K196*AS196</f>
        <v>1</v>
      </c>
      <c r="AX196" s="42" t="n">
        <f aca="false">ROUND(SUMIF(B:B,B196,AT:AT)/SUMIF(B:B,B196,AS:AS),4)</f>
        <v>0.0268</v>
      </c>
      <c r="AY196" s="42" t="n">
        <f aca="false">IF(SUMIF(B:B,B196,AS:AS)&lt;=0,0,AX196)</f>
        <v>0.0268</v>
      </c>
      <c r="AZ196" s="15" t="n">
        <f aca="false">ROUND(SUMIF(B:B,B196,AV:AV)/SUMIF(B:B,B196,AS:AS),2)</f>
        <v>0.42</v>
      </c>
      <c r="BA196" s="0" t="n">
        <f aca="false">ROUND(SUMIF(B:B,B196,AW:AW)/SUMIF(B:B,B196,AS:AS),0)/100</f>
        <v>0.03</v>
      </c>
      <c r="BB196" s="0" t="n">
        <f aca="false">IF(B196&lt;207,IF(NOT(B196=B195),IF(N196&gt;25,(J196-I196)/100,0),IF(BB195&gt;0,IF(N196&gt;25,(J196-I196)/100,0),0)),0)</f>
        <v>0</v>
      </c>
      <c r="BC196" s="0" t="n">
        <f aca="false">SUMIF(B:B,B196,BB:BB)</f>
        <v>0</v>
      </c>
    </row>
    <row r="197" customFormat="false" ht="12.8" hidden="false" customHeight="false" outlineLevel="0" collapsed="false">
      <c r="A197" s="43" t="n">
        <v>4014</v>
      </c>
      <c r="B197" s="15" t="n">
        <v>401</v>
      </c>
      <c r="C197" s="15" t="n">
        <v>28</v>
      </c>
      <c r="D197" s="16" t="n">
        <v>13040</v>
      </c>
      <c r="E197" s="16" t="s">
        <v>289</v>
      </c>
      <c r="F197" s="16" t="s">
        <v>788</v>
      </c>
      <c r="G197" s="16" t="n">
        <v>2</v>
      </c>
      <c r="H197" s="16" t="s">
        <v>755</v>
      </c>
      <c r="I197" s="16" t="n">
        <v>10</v>
      </c>
      <c r="J197" s="16" t="n">
        <v>35</v>
      </c>
      <c r="K197" s="44" t="n">
        <v>5</v>
      </c>
      <c r="L197" s="18" t="n">
        <v>2</v>
      </c>
      <c r="M197" s="18" t="n">
        <v>10</v>
      </c>
      <c r="N197" s="19" t="n">
        <v>30</v>
      </c>
      <c r="O197" s="16" t="n">
        <v>12</v>
      </c>
      <c r="P197" s="16" t="n">
        <v>45</v>
      </c>
      <c r="Q197" s="20" t="n">
        <v>45</v>
      </c>
      <c r="R197" s="21" t="n">
        <v>75</v>
      </c>
      <c r="S197" s="16" t="n">
        <v>20</v>
      </c>
      <c r="T197" s="16" t="n">
        <v>90</v>
      </c>
      <c r="U197" s="16" t="n">
        <v>80</v>
      </c>
      <c r="V197" s="16" t="n">
        <v>70</v>
      </c>
      <c r="W197" s="16" t="n">
        <v>100</v>
      </c>
      <c r="X197" s="22" t="n">
        <v>7.8</v>
      </c>
      <c r="Y197" s="18" t="n">
        <v>7.5</v>
      </c>
      <c r="Z197" s="18" t="n">
        <v>8</v>
      </c>
      <c r="AA197" s="23" t="n">
        <v>7</v>
      </c>
      <c r="AB197" s="15" t="n">
        <v>1.24585117663754</v>
      </c>
      <c r="AC197" s="16" t="n">
        <v>210</v>
      </c>
      <c r="AD197" s="16" t="n">
        <v>0</v>
      </c>
      <c r="AE197" s="16" t="s">
        <v>738</v>
      </c>
      <c r="AF197" s="15" t="n">
        <f aca="false">VLOOKUP($AE197,STARING_REEKSEN!$A:$J,3,0)</f>
        <v>0</v>
      </c>
      <c r="AG197" s="15" t="n">
        <f aca="false">VLOOKUP($AE197,STARING_REEKSEN!$A:$J,4,0)</f>
        <v>0.444</v>
      </c>
      <c r="AH197" s="15" t="n">
        <f aca="false">VLOOKUP($AE197,STARING_REEKSEN!$A:$J,5,0)*100</f>
        <v>1.43</v>
      </c>
      <c r="AI197" s="15" t="n">
        <f aca="false">VLOOKUP($AE197,STARING_REEKSEN!$A:$J,6,0)</f>
        <v>1.126</v>
      </c>
      <c r="AJ197" s="15" t="n">
        <f aca="false">VLOOKUP($AE197,STARING_REEKSEN!$A:$J,7,0)/100</f>
        <v>0.0212</v>
      </c>
      <c r="AK197" s="24" t="n">
        <f aca="false">VLOOKUP($AE197,STARING_REEKSEN!$A:$J,8,0)</f>
        <v>2.357</v>
      </c>
      <c r="AL197" s="15" t="n">
        <f aca="false">1-(1/AI197)</f>
        <v>0.11190053285968</v>
      </c>
      <c r="AM197" s="0" t="n">
        <f aca="false">(I197)/100</f>
        <v>0.1</v>
      </c>
      <c r="AN197" s="25" t="n">
        <f aca="false">1+POWER(AH197*AM197,AI197)</f>
        <v>1.11192017438982</v>
      </c>
      <c r="AO197" s="25" t="n">
        <f aca="false">POWER(AH197*AM197,AI197-1)</f>
        <v>0.782658562166539</v>
      </c>
      <c r="AP197" s="25" t="n">
        <f aca="false">POWER(POWER(AN197,AL197)-AO197,2)</f>
        <v>0.052570937730371</v>
      </c>
      <c r="AQ197" s="25" t="n">
        <f aca="false">POWER(AN197,AL197*(AK197+2))</f>
        <v>1.05308449183505</v>
      </c>
      <c r="AR197" s="26" t="n">
        <f aca="false">AJ197</f>
        <v>0.0212</v>
      </c>
      <c r="AS197" s="15" t="n">
        <f aca="false">(J197-I197)/100</f>
        <v>0.25</v>
      </c>
      <c r="AT197" s="15" t="n">
        <f aca="false">AR197*AS197</f>
        <v>0.0053</v>
      </c>
      <c r="AU197" s="15" t="n">
        <f aca="false">AF197+(AG197-AF197)/POWER(AN197,AL197)</f>
        <v>0.438760283678152</v>
      </c>
      <c r="AV197" s="15" t="n">
        <f aca="false">AU197*AS197</f>
        <v>0.109690070919538</v>
      </c>
      <c r="AW197" s="15" t="n">
        <f aca="false">K197*AS197</f>
        <v>1.25</v>
      </c>
      <c r="AX197" s="42" t="n">
        <f aca="false">ROUND(SUMIF(B:B,B197,AT:AT)/SUMIF(B:B,B197,AS:AS),4)</f>
        <v>0.0268</v>
      </c>
      <c r="AY197" s="42" t="n">
        <f aca="false">IF(SUMIF(B:B,B197,AS:AS)&lt;=0,0,AX197)</f>
        <v>0.0268</v>
      </c>
      <c r="AZ197" s="15" t="n">
        <f aca="false">ROUND(SUMIF(B:B,B197,AV:AV)/SUMIF(B:B,B197,AS:AS),2)</f>
        <v>0.42</v>
      </c>
      <c r="BA197" s="0" t="n">
        <f aca="false">ROUND(SUMIF(B:B,B197,AW:AW)/SUMIF(B:B,B197,AS:AS),0)/100</f>
        <v>0.03</v>
      </c>
      <c r="BB197" s="0" t="n">
        <f aca="false">IF(B197&lt;207,IF(NOT(B197=B196),IF(N197&gt;25,(J197-I197)/100,0),IF(BB196&gt;0,IF(N197&gt;25,(J197-I197)/100,0),0)),0)</f>
        <v>0</v>
      </c>
      <c r="BC197" s="0" t="n">
        <f aca="false">SUMIF(B:B,B197,BB:BB)</f>
        <v>0</v>
      </c>
    </row>
    <row r="198" customFormat="false" ht="12.8" hidden="false" customHeight="false" outlineLevel="0" collapsed="false">
      <c r="A198" s="43" t="n">
        <v>4014</v>
      </c>
      <c r="B198" s="15" t="n">
        <v>401</v>
      </c>
      <c r="C198" s="15" t="n">
        <v>28</v>
      </c>
      <c r="D198" s="16" t="n">
        <v>13040</v>
      </c>
      <c r="E198" s="16" t="s">
        <v>289</v>
      </c>
      <c r="F198" s="16" t="s">
        <v>788</v>
      </c>
      <c r="G198" s="16" t="n">
        <v>3</v>
      </c>
      <c r="H198" s="16" t="s">
        <v>791</v>
      </c>
      <c r="I198" s="16" t="n">
        <v>35</v>
      </c>
      <c r="J198" s="16" t="n">
        <v>90</v>
      </c>
      <c r="K198" s="44" t="n">
        <v>3</v>
      </c>
      <c r="L198" s="18" t="n">
        <v>2</v>
      </c>
      <c r="M198" s="18" t="n">
        <v>10</v>
      </c>
      <c r="N198" s="19" t="n">
        <v>30</v>
      </c>
      <c r="O198" s="16" t="n">
        <v>12</v>
      </c>
      <c r="P198" s="16" t="n">
        <v>45</v>
      </c>
      <c r="Q198" s="20" t="n">
        <v>45</v>
      </c>
      <c r="R198" s="21" t="n">
        <v>75</v>
      </c>
      <c r="S198" s="16" t="n">
        <v>20</v>
      </c>
      <c r="T198" s="16" t="n">
        <v>90</v>
      </c>
      <c r="U198" s="16" t="n">
        <v>80</v>
      </c>
      <c r="V198" s="16" t="n">
        <v>70</v>
      </c>
      <c r="W198" s="16" t="n">
        <v>100</v>
      </c>
      <c r="X198" s="22" t="n">
        <v>7.8</v>
      </c>
      <c r="Y198" s="18" t="n">
        <v>7.5</v>
      </c>
      <c r="Z198" s="18" t="n">
        <v>8</v>
      </c>
      <c r="AA198" s="23" t="n">
        <v>7</v>
      </c>
      <c r="AB198" s="15" t="n">
        <v>1.31501727328782</v>
      </c>
      <c r="AC198" s="16" t="n">
        <v>210</v>
      </c>
      <c r="AD198" s="16" t="n">
        <v>0</v>
      </c>
      <c r="AE198" s="16" t="s">
        <v>738</v>
      </c>
      <c r="AF198" s="15" t="n">
        <f aca="false">VLOOKUP($AE198,STARING_REEKSEN!$A:$J,3,0)</f>
        <v>0</v>
      </c>
      <c r="AG198" s="15" t="n">
        <f aca="false">VLOOKUP($AE198,STARING_REEKSEN!$A:$J,4,0)</f>
        <v>0.444</v>
      </c>
      <c r="AH198" s="15" t="n">
        <f aca="false">VLOOKUP($AE198,STARING_REEKSEN!$A:$J,5,0)*100</f>
        <v>1.43</v>
      </c>
      <c r="AI198" s="15" t="n">
        <f aca="false">VLOOKUP($AE198,STARING_REEKSEN!$A:$J,6,0)</f>
        <v>1.126</v>
      </c>
      <c r="AJ198" s="15" t="n">
        <f aca="false">VLOOKUP($AE198,STARING_REEKSEN!$A:$J,7,0)/100</f>
        <v>0.0212</v>
      </c>
      <c r="AK198" s="24" t="n">
        <f aca="false">VLOOKUP($AE198,STARING_REEKSEN!$A:$J,8,0)</f>
        <v>2.357</v>
      </c>
      <c r="AL198" s="15" t="n">
        <f aca="false">1-(1/AI198)</f>
        <v>0.11190053285968</v>
      </c>
      <c r="AM198" s="0" t="n">
        <f aca="false">(I198)/100</f>
        <v>0.35</v>
      </c>
      <c r="AN198" s="25" t="n">
        <f aca="false">1+POWER(AH198*AM198,AI198)</f>
        <v>1.45870027037784</v>
      </c>
      <c r="AO198" s="25" t="n">
        <f aca="false">POWER(AH198*AM198,AI198-1)</f>
        <v>0.916484056698986</v>
      </c>
      <c r="AP198" s="25" t="n">
        <f aca="false">POWER(POWER(AN198,AL198)-AO198,2)</f>
        <v>0.0160449472573064</v>
      </c>
      <c r="AQ198" s="25" t="n">
        <f aca="false">POWER(AN198,AL198*(AK198+2))</f>
        <v>1.2021032080915</v>
      </c>
      <c r="AR198" s="26" t="n">
        <f aca="false">AJ198</f>
        <v>0.0212</v>
      </c>
      <c r="AS198" s="15" t="n">
        <f aca="false">(J198-I198)/100</f>
        <v>0.55</v>
      </c>
      <c r="AT198" s="15" t="n">
        <f aca="false">AR198*AS198</f>
        <v>0.01166</v>
      </c>
      <c r="AU198" s="15" t="n">
        <f aca="false">AF198+(AG198-AF198)/POWER(AN198,AL198)</f>
        <v>0.425632792338381</v>
      </c>
      <c r="AV198" s="15" t="n">
        <f aca="false">AU198*AS198</f>
        <v>0.234098035786109</v>
      </c>
      <c r="AW198" s="15" t="n">
        <f aca="false">K198*AS198</f>
        <v>1.65</v>
      </c>
      <c r="AX198" s="42" t="n">
        <f aca="false">ROUND(SUMIF(B:B,B198,AT:AT)/SUMIF(B:B,B198,AS:AS),4)</f>
        <v>0.0268</v>
      </c>
      <c r="AY198" s="42" t="n">
        <f aca="false">IF(SUMIF(B:B,B198,AS:AS)&lt;=0,0,AX198)</f>
        <v>0.0268</v>
      </c>
      <c r="AZ198" s="15" t="n">
        <f aca="false">ROUND(SUMIF(B:B,B198,AV:AV)/SUMIF(B:B,B198,AS:AS),2)</f>
        <v>0.42</v>
      </c>
      <c r="BA198" s="0" t="n">
        <f aca="false">ROUND(SUMIF(B:B,B198,AW:AW)/SUMIF(B:B,B198,AS:AS),0)/100</f>
        <v>0.03</v>
      </c>
      <c r="BB198" s="0" t="n">
        <f aca="false">IF(B198&lt;207,IF(NOT(B198=B197),IF(N198&gt;25,(J198-I198)/100,0),IF(BB197&gt;0,IF(N198&gt;25,(J198-I198)/100,0),0)),0)</f>
        <v>0</v>
      </c>
      <c r="BC198" s="0" t="n">
        <f aca="false">SUMIF(B:B,B198,BB:BB)</f>
        <v>0</v>
      </c>
    </row>
    <row r="199" customFormat="false" ht="12.8" hidden="false" customHeight="false" outlineLevel="0" collapsed="false">
      <c r="A199" s="43" t="n">
        <v>4014</v>
      </c>
      <c r="B199" s="15" t="n">
        <v>401</v>
      </c>
      <c r="C199" s="15" t="n">
        <v>28</v>
      </c>
      <c r="D199" s="16" t="n">
        <v>13040</v>
      </c>
      <c r="E199" s="16" t="s">
        <v>289</v>
      </c>
      <c r="F199" s="16" t="s">
        <v>788</v>
      </c>
      <c r="G199" s="16" t="n">
        <v>4</v>
      </c>
      <c r="H199" s="16" t="s">
        <v>792</v>
      </c>
      <c r="I199" s="16" t="n">
        <v>90</v>
      </c>
      <c r="J199" s="16" t="n">
        <v>120</v>
      </c>
      <c r="K199" s="44" t="n">
        <v>1</v>
      </c>
      <c r="L199" s="18" t="n">
        <v>1</v>
      </c>
      <c r="M199" s="18" t="n">
        <v>7</v>
      </c>
      <c r="N199" s="19" t="n">
        <v>12</v>
      </c>
      <c r="O199" s="16" t="n">
        <v>8</v>
      </c>
      <c r="P199" s="16" t="n">
        <v>35</v>
      </c>
      <c r="Q199" s="20" t="n">
        <v>18</v>
      </c>
      <c r="R199" s="21" t="n">
        <v>30</v>
      </c>
      <c r="S199" s="16" t="n">
        <v>20</v>
      </c>
      <c r="T199" s="16" t="n">
        <v>70</v>
      </c>
      <c r="U199" s="16" t="n">
        <v>80</v>
      </c>
      <c r="V199" s="16" t="n">
        <v>70</v>
      </c>
      <c r="W199" s="16" t="n">
        <v>100</v>
      </c>
      <c r="X199" s="22" t="n">
        <v>7.8</v>
      </c>
      <c r="Y199" s="18" t="n">
        <v>7.5</v>
      </c>
      <c r="Z199" s="18" t="n">
        <v>8</v>
      </c>
      <c r="AA199" s="23" t="n">
        <v>5</v>
      </c>
      <c r="AB199" s="15" t="n">
        <v>1.53193314643749</v>
      </c>
      <c r="AC199" s="16" t="n">
        <v>210</v>
      </c>
      <c r="AD199" s="16" t="n">
        <v>0</v>
      </c>
      <c r="AE199" s="16" t="s">
        <v>767</v>
      </c>
      <c r="AF199" s="15" t="n">
        <f aca="false">VLOOKUP($AE199,STARING_REEKSEN!$A:$J,3,0)</f>
        <v>0</v>
      </c>
      <c r="AG199" s="15" t="n">
        <f aca="false">VLOOKUP($AE199,STARING_REEKSEN!$A:$J,4,0)</f>
        <v>0.458</v>
      </c>
      <c r="AH199" s="15" t="n">
        <f aca="false">VLOOKUP($AE199,STARING_REEKSEN!$A:$J,5,0)*100</f>
        <v>0.97</v>
      </c>
      <c r="AI199" s="15" t="n">
        <f aca="false">VLOOKUP($AE199,STARING_REEKSEN!$A:$J,6,0)</f>
        <v>1.376</v>
      </c>
      <c r="AJ199" s="15" t="n">
        <f aca="false">VLOOKUP($AE199,STARING_REEKSEN!$A:$J,7,0)/100</f>
        <v>0.0377</v>
      </c>
      <c r="AK199" s="24" t="n">
        <f aca="false">VLOOKUP($AE199,STARING_REEKSEN!$A:$J,8,0)</f>
        <v>-1.013</v>
      </c>
      <c r="AL199" s="15" t="n">
        <f aca="false">1-(1/AI199)</f>
        <v>0.273255813953488</v>
      </c>
      <c r="AM199" s="0" t="n">
        <f aca="false">(I199)/100</f>
        <v>0.9</v>
      </c>
      <c r="AN199" s="25" t="n">
        <f aca="false">1+POWER(AH199*AM199,AI199)</f>
        <v>1.82953668985148</v>
      </c>
      <c r="AO199" s="25" t="n">
        <f aca="false">POWER(AH199*AM199,AI199-1)</f>
        <v>0.950213848627119</v>
      </c>
      <c r="AP199" s="25" t="n">
        <f aca="false">POWER(POWER(AN199,AL199)-AO199,2)</f>
        <v>0.0525575588117589</v>
      </c>
      <c r="AQ199" s="25" t="n">
        <f aca="false">POWER(AN199,AL199*(AK199+2))</f>
        <v>1.17693998070997</v>
      </c>
      <c r="AR199" s="26" t="n">
        <f aca="false">AJ199</f>
        <v>0.0377</v>
      </c>
      <c r="AS199" s="15" t="n">
        <f aca="false">(J199-I199)/100</f>
        <v>0.3</v>
      </c>
      <c r="AT199" s="15" t="n">
        <f aca="false">AR199*AS199</f>
        <v>0.01131</v>
      </c>
      <c r="AU199" s="15" t="n">
        <f aca="false">AF199+(AG199-AF199)/POWER(AN199,AL199)</f>
        <v>0.38831059539679</v>
      </c>
      <c r="AV199" s="15" t="n">
        <f aca="false">AU199*AS199</f>
        <v>0.116493178619037</v>
      </c>
      <c r="AW199" s="15" t="n">
        <f aca="false">K199*AS199</f>
        <v>0.3</v>
      </c>
      <c r="AX199" s="42" t="n">
        <f aca="false">ROUND(SUMIF(B:B,B199,AT:AT)/SUMIF(B:B,B199,AS:AS),4)</f>
        <v>0.0268</v>
      </c>
      <c r="AY199" s="42" t="n">
        <f aca="false">IF(SUMIF(B:B,B199,AS:AS)&lt;=0,0,AX199)</f>
        <v>0.0268</v>
      </c>
      <c r="AZ199" s="15" t="n">
        <f aca="false">ROUND(SUMIF(B:B,B199,AV:AV)/SUMIF(B:B,B199,AS:AS),2)</f>
        <v>0.42</v>
      </c>
      <c r="BA199" s="0" t="n">
        <f aca="false">ROUND(SUMIF(B:B,B199,AW:AW)/SUMIF(B:B,B199,AS:AS),0)/100</f>
        <v>0.03</v>
      </c>
      <c r="BB199" s="0" t="n">
        <f aca="false">IF(B199&lt;207,IF(NOT(B199=B198),IF(N199&gt;25,(J199-I199)/100,0),IF(BB198&gt;0,IF(N199&gt;25,(J199-I199)/100,0),0)),0)</f>
        <v>0</v>
      </c>
      <c r="BC199" s="0" t="n">
        <f aca="false">SUMIF(B:B,B199,BB:BB)</f>
        <v>0</v>
      </c>
    </row>
    <row r="200" customFormat="false" ht="12.8" hidden="false" customHeight="false" outlineLevel="0" collapsed="false">
      <c r="A200" s="14" t="n">
        <v>4006</v>
      </c>
      <c r="B200" s="15" t="n">
        <v>402</v>
      </c>
      <c r="C200" s="15" t="n">
        <v>55</v>
      </c>
      <c r="D200" s="16" t="n">
        <v>15100</v>
      </c>
      <c r="E200" s="16" t="s">
        <v>305</v>
      </c>
      <c r="F200" s="16" t="s">
        <v>729</v>
      </c>
      <c r="G200" s="16" t="n">
        <v>1</v>
      </c>
      <c r="H200" s="16" t="s">
        <v>711</v>
      </c>
      <c r="I200" s="16" t="n">
        <v>0</v>
      </c>
      <c r="J200" s="16" t="n">
        <v>25</v>
      </c>
      <c r="K200" s="44" t="n">
        <v>3</v>
      </c>
      <c r="L200" s="18" t="n">
        <v>2</v>
      </c>
      <c r="M200" s="18" t="n">
        <v>5</v>
      </c>
      <c r="N200" s="19" t="n">
        <v>17</v>
      </c>
      <c r="O200" s="16" t="n">
        <v>12</v>
      </c>
      <c r="P200" s="16" t="n">
        <v>25</v>
      </c>
      <c r="Q200" s="20" t="n">
        <v>33</v>
      </c>
      <c r="R200" s="21" t="n">
        <v>50</v>
      </c>
      <c r="S200" s="16" t="n">
        <v>30</v>
      </c>
      <c r="T200" s="16" t="n">
        <v>70</v>
      </c>
      <c r="U200" s="16" t="n">
        <v>80</v>
      </c>
      <c r="V200" s="16" t="n">
        <v>70</v>
      </c>
      <c r="W200" s="16" t="n">
        <v>100</v>
      </c>
      <c r="X200" s="22" t="n">
        <v>7</v>
      </c>
      <c r="Y200" s="18" t="n">
        <v>6.8</v>
      </c>
      <c r="Z200" s="18" t="n">
        <v>7.5</v>
      </c>
      <c r="AA200" s="23" t="n">
        <v>1.8</v>
      </c>
      <c r="AB200" s="15" t="n">
        <v>1.410892372983</v>
      </c>
      <c r="AC200" s="16" t="n">
        <v>210</v>
      </c>
      <c r="AD200" s="16" t="n">
        <v>0</v>
      </c>
      <c r="AE200" s="16" t="s">
        <v>767</v>
      </c>
      <c r="AF200" s="15" t="n">
        <f aca="false">VLOOKUP($AE200,STARING_REEKSEN!$A:$J,3,0)</f>
        <v>0</v>
      </c>
      <c r="AG200" s="15" t="n">
        <f aca="false">VLOOKUP($AE200,STARING_REEKSEN!$A:$J,4,0)</f>
        <v>0.458</v>
      </c>
      <c r="AH200" s="15" t="n">
        <f aca="false">VLOOKUP($AE200,STARING_REEKSEN!$A:$J,5,0)*100</f>
        <v>0.97</v>
      </c>
      <c r="AI200" s="15" t="n">
        <f aca="false">VLOOKUP($AE200,STARING_REEKSEN!$A:$J,6,0)</f>
        <v>1.376</v>
      </c>
      <c r="AJ200" s="15" t="n">
        <f aca="false">VLOOKUP($AE200,STARING_REEKSEN!$A:$J,7,0)/100</f>
        <v>0.0377</v>
      </c>
      <c r="AK200" s="24" t="n">
        <f aca="false">VLOOKUP($AE200,STARING_REEKSEN!$A:$J,8,0)</f>
        <v>-1.013</v>
      </c>
      <c r="AL200" s="15" t="n">
        <f aca="false">1-(1/AI200)</f>
        <v>0.273255813953488</v>
      </c>
      <c r="AM200" s="0" t="n">
        <f aca="false">(I200)/100</f>
        <v>0</v>
      </c>
      <c r="AN200" s="25" t="n">
        <f aca="false">1+POWER(AH200*AM200,AI200)</f>
        <v>1</v>
      </c>
      <c r="AO200" s="25" t="n">
        <f aca="false">POWER(AH200*AM200,AI200-1)</f>
        <v>0</v>
      </c>
      <c r="AP200" s="25" t="n">
        <f aca="false">POWER(POWER(AN200,AL200)-AO200,2)</f>
        <v>1</v>
      </c>
      <c r="AQ200" s="25" t="n">
        <f aca="false">POWER(AN200,AL200*(AK200+2))</f>
        <v>1</v>
      </c>
      <c r="AR200" s="26" t="n">
        <f aca="false">AJ200</f>
        <v>0.0377</v>
      </c>
      <c r="AS200" s="15" t="n">
        <f aca="false">(J200-I200)/100</f>
        <v>0.25</v>
      </c>
      <c r="AT200" s="15" t="n">
        <f aca="false">AR200*AS200</f>
        <v>0.009425</v>
      </c>
      <c r="AU200" s="15" t="n">
        <f aca="false">AF200+(AG200-AF200)/POWER(AN200,AL200)</f>
        <v>0.458</v>
      </c>
      <c r="AV200" s="15" t="n">
        <f aca="false">AU200*AS200</f>
        <v>0.1145</v>
      </c>
      <c r="AW200" s="15" t="n">
        <f aca="false">K200*AS200</f>
        <v>0.75</v>
      </c>
      <c r="AX200" s="42" t="n">
        <f aca="false">ROUND(SUMIF(B:B,B200,AT:AT)/SUMIF(B:B,B200,AS:AS),4)</f>
        <v>0.0331</v>
      </c>
      <c r="AY200" s="42" t="n">
        <f aca="false">IF(SUMIF(B:B,B200,AS:AS)&lt;=0,0,AX200)</f>
        <v>0.0331</v>
      </c>
      <c r="AZ200" s="15" t="n">
        <f aca="false">ROUND(SUMIF(B:B,B200,AV:AV)/SUMIF(B:B,B200,AS:AS),2)</f>
        <v>0.6</v>
      </c>
      <c r="BA200" s="0" t="n">
        <f aca="false">ROUND(SUMIF(B:B,B200,AW:AW)/SUMIF(B:B,B200,AS:AS),0)/100</f>
        <v>0.38</v>
      </c>
      <c r="BB200" s="0" t="n">
        <f aca="false">IF(B200&lt;207,IF(NOT(B200=B199),IF(N200&gt;25,(J200-I200)/100,0),IF(BB199&gt;0,IF(N200&gt;25,(J200-I200)/100,0),0)),0)</f>
        <v>0</v>
      </c>
      <c r="BC200" s="0" t="n">
        <f aca="false">SUMIF(B:B,B200,BB:BB)</f>
        <v>0</v>
      </c>
    </row>
    <row r="201" customFormat="false" ht="12.8" hidden="false" customHeight="false" outlineLevel="0" collapsed="false">
      <c r="A201" s="14" t="n">
        <v>4006</v>
      </c>
      <c r="B201" s="15" t="n">
        <v>402</v>
      </c>
      <c r="C201" s="15" t="n">
        <v>55</v>
      </c>
      <c r="D201" s="16" t="n">
        <v>15100</v>
      </c>
      <c r="E201" s="16" t="s">
        <v>305</v>
      </c>
      <c r="F201" s="16" t="s">
        <v>729</v>
      </c>
      <c r="G201" s="16" t="n">
        <v>2</v>
      </c>
      <c r="H201" s="16" t="s">
        <v>717</v>
      </c>
      <c r="I201" s="16" t="n">
        <v>25</v>
      </c>
      <c r="J201" s="16" t="n">
        <v>40</v>
      </c>
      <c r="K201" s="44" t="n">
        <v>1</v>
      </c>
      <c r="L201" s="18" t="n">
        <v>0.5</v>
      </c>
      <c r="M201" s="18" t="n">
        <v>2</v>
      </c>
      <c r="N201" s="19" t="n">
        <v>17</v>
      </c>
      <c r="O201" s="16" t="n">
        <v>12</v>
      </c>
      <c r="P201" s="16" t="n">
        <v>25</v>
      </c>
      <c r="Q201" s="20" t="n">
        <v>33</v>
      </c>
      <c r="R201" s="21" t="n">
        <v>50</v>
      </c>
      <c r="S201" s="16" t="n">
        <v>30</v>
      </c>
      <c r="T201" s="16" t="n">
        <v>70</v>
      </c>
      <c r="U201" s="16" t="n">
        <v>80</v>
      </c>
      <c r="V201" s="16" t="n">
        <v>70</v>
      </c>
      <c r="W201" s="16" t="n">
        <v>100</v>
      </c>
      <c r="X201" s="22" t="n">
        <v>7.3</v>
      </c>
      <c r="Y201" s="18" t="n">
        <v>7</v>
      </c>
      <c r="Z201" s="18" t="n">
        <v>7.8</v>
      </c>
      <c r="AA201" s="23" t="n">
        <v>5</v>
      </c>
      <c r="AB201" s="15" t="n">
        <v>1.4866683020018</v>
      </c>
      <c r="AC201" s="16" t="n">
        <v>210</v>
      </c>
      <c r="AD201" s="16" t="n">
        <v>0</v>
      </c>
      <c r="AE201" s="16" t="s">
        <v>767</v>
      </c>
      <c r="AF201" s="15" t="n">
        <f aca="false">VLOOKUP($AE201,STARING_REEKSEN!$A:$J,3,0)</f>
        <v>0</v>
      </c>
      <c r="AG201" s="15" t="n">
        <f aca="false">VLOOKUP($AE201,STARING_REEKSEN!$A:$J,4,0)</f>
        <v>0.458</v>
      </c>
      <c r="AH201" s="15" t="n">
        <f aca="false">VLOOKUP($AE201,STARING_REEKSEN!$A:$J,5,0)*100</f>
        <v>0.97</v>
      </c>
      <c r="AI201" s="15" t="n">
        <f aca="false">VLOOKUP($AE201,STARING_REEKSEN!$A:$J,6,0)</f>
        <v>1.376</v>
      </c>
      <c r="AJ201" s="15" t="n">
        <f aca="false">VLOOKUP($AE201,STARING_REEKSEN!$A:$J,7,0)/100</f>
        <v>0.0377</v>
      </c>
      <c r="AK201" s="24" t="n">
        <f aca="false">VLOOKUP($AE201,STARING_REEKSEN!$A:$J,8,0)</f>
        <v>-1.013</v>
      </c>
      <c r="AL201" s="15" t="n">
        <f aca="false">1-(1/AI201)</f>
        <v>0.273255813953488</v>
      </c>
      <c r="AM201" s="0" t="n">
        <f aca="false">(I201)/100</f>
        <v>0.25</v>
      </c>
      <c r="AN201" s="25" t="n">
        <f aca="false">1+POWER(AH201*AM201,AI201)</f>
        <v>1.14235192954714</v>
      </c>
      <c r="AO201" s="25" t="n">
        <f aca="false">POWER(AH201*AM201,AI201-1)</f>
        <v>0.58701826617376</v>
      </c>
      <c r="AP201" s="25" t="n">
        <f aca="false">POWER(POWER(AN201,AL201)-AO201,2)</f>
        <v>0.202516672534322</v>
      </c>
      <c r="AQ201" s="25" t="n">
        <f aca="false">POWER(AN201,AL201*(AK201+2))</f>
        <v>1.0365466203059</v>
      </c>
      <c r="AR201" s="26" t="n">
        <f aca="false">AJ201</f>
        <v>0.0377</v>
      </c>
      <c r="AS201" s="15" t="n">
        <f aca="false">(J201-I201)/100</f>
        <v>0.15</v>
      </c>
      <c r="AT201" s="15" t="n">
        <f aca="false">AR201*AS201</f>
        <v>0.005655</v>
      </c>
      <c r="AU201" s="15" t="n">
        <f aca="false">AF201+(AG201-AF201)/POWER(AN201,AL201)</f>
        <v>0.441642961994791</v>
      </c>
      <c r="AV201" s="15" t="n">
        <f aca="false">AU201*AS201</f>
        <v>0.0662464442992186</v>
      </c>
      <c r="AW201" s="15" t="n">
        <f aca="false">K201*AS201</f>
        <v>0.15</v>
      </c>
      <c r="AX201" s="42" t="n">
        <f aca="false">ROUND(SUMIF(B:B,B201,AT:AT)/SUMIF(B:B,B201,AS:AS),4)</f>
        <v>0.0331</v>
      </c>
      <c r="AY201" s="42" t="n">
        <f aca="false">IF(SUMIF(B:B,B201,AS:AS)&lt;=0,0,AX201)</f>
        <v>0.0331</v>
      </c>
      <c r="AZ201" s="15" t="n">
        <f aca="false">ROUND(SUMIF(B:B,B201,AV:AV)/SUMIF(B:B,B201,AS:AS),2)</f>
        <v>0.6</v>
      </c>
      <c r="BA201" s="0" t="n">
        <f aca="false">ROUND(SUMIF(B:B,B201,AW:AW)/SUMIF(B:B,B201,AS:AS),0)/100</f>
        <v>0.38</v>
      </c>
      <c r="BB201" s="0" t="n">
        <f aca="false">IF(B201&lt;207,IF(NOT(B201=B200),IF(N201&gt;25,(J201-I201)/100,0),IF(BB200&gt;0,IF(N201&gt;25,(J201-I201)/100,0),0)),0)</f>
        <v>0</v>
      </c>
      <c r="BC201" s="0" t="n">
        <f aca="false">SUMIF(B:B,B201,BB:BB)</f>
        <v>0</v>
      </c>
    </row>
    <row r="202" customFormat="false" ht="12.8" hidden="false" customHeight="false" outlineLevel="0" collapsed="false">
      <c r="A202" s="14" t="n">
        <v>4006</v>
      </c>
      <c r="B202" s="15" t="n">
        <v>402</v>
      </c>
      <c r="C202" s="15" t="n">
        <v>55</v>
      </c>
      <c r="D202" s="16" t="n">
        <v>15100</v>
      </c>
      <c r="E202" s="16" t="s">
        <v>305</v>
      </c>
      <c r="F202" s="16" t="s">
        <v>729</v>
      </c>
      <c r="G202" s="16" t="n">
        <v>3</v>
      </c>
      <c r="H202" s="16" t="s">
        <v>755</v>
      </c>
      <c r="I202" s="16" t="n">
        <v>40</v>
      </c>
      <c r="J202" s="16" t="n">
        <v>60</v>
      </c>
      <c r="K202" s="44" t="n">
        <v>1</v>
      </c>
      <c r="L202" s="18" t="n">
        <v>0.5</v>
      </c>
      <c r="M202" s="18" t="n">
        <v>2</v>
      </c>
      <c r="N202" s="19" t="n">
        <v>28</v>
      </c>
      <c r="O202" s="16" t="n">
        <v>12</v>
      </c>
      <c r="P202" s="16" t="n">
        <v>35</v>
      </c>
      <c r="Q202" s="20" t="n">
        <v>37</v>
      </c>
      <c r="R202" s="21" t="n">
        <v>65</v>
      </c>
      <c r="S202" s="16" t="n">
        <v>40</v>
      </c>
      <c r="T202" s="16" t="n">
        <v>80</v>
      </c>
      <c r="U202" s="16" t="n">
        <v>80</v>
      </c>
      <c r="V202" s="16" t="n">
        <v>70</v>
      </c>
      <c r="W202" s="16" t="n">
        <v>100</v>
      </c>
      <c r="X202" s="22" t="n">
        <v>7.3</v>
      </c>
      <c r="Y202" s="18" t="n">
        <v>7</v>
      </c>
      <c r="Z202" s="18" t="n">
        <v>7.8</v>
      </c>
      <c r="AA202" s="23" t="n">
        <v>4</v>
      </c>
      <c r="AB202" s="15" t="n">
        <v>1.39592668593046</v>
      </c>
      <c r="AC202" s="16" t="n">
        <v>210</v>
      </c>
      <c r="AD202" s="16" t="n">
        <v>0</v>
      </c>
      <c r="AE202" s="16" t="s">
        <v>738</v>
      </c>
      <c r="AF202" s="15" t="n">
        <f aca="false">VLOOKUP($AE202,STARING_REEKSEN!$A:$J,3,0)</f>
        <v>0</v>
      </c>
      <c r="AG202" s="15" t="n">
        <f aca="false">VLOOKUP($AE202,STARING_REEKSEN!$A:$J,4,0)</f>
        <v>0.444</v>
      </c>
      <c r="AH202" s="15" t="n">
        <f aca="false">VLOOKUP($AE202,STARING_REEKSEN!$A:$J,5,0)*100</f>
        <v>1.43</v>
      </c>
      <c r="AI202" s="15" t="n">
        <f aca="false">VLOOKUP($AE202,STARING_REEKSEN!$A:$J,6,0)</f>
        <v>1.126</v>
      </c>
      <c r="AJ202" s="15" t="n">
        <f aca="false">VLOOKUP($AE202,STARING_REEKSEN!$A:$J,7,0)/100</f>
        <v>0.0212</v>
      </c>
      <c r="AK202" s="24" t="n">
        <f aca="false">VLOOKUP($AE202,STARING_REEKSEN!$A:$J,8,0)</f>
        <v>2.357</v>
      </c>
      <c r="AL202" s="15" t="n">
        <f aca="false">1-(1/AI202)</f>
        <v>0.11190053285968</v>
      </c>
      <c r="AM202" s="0" t="n">
        <f aca="false">(I202)/100</f>
        <v>0.4</v>
      </c>
      <c r="AN202" s="25" t="n">
        <f aca="false">1+POWER(AH202*AM202,AI202)</f>
        <v>1.53312362501693</v>
      </c>
      <c r="AO202" s="25" t="n">
        <f aca="false">POWER(AH202*AM202,AI202-1)</f>
        <v>0.93203430947016</v>
      </c>
      <c r="AP202" s="25" t="n">
        <f aca="false">POWER(POWER(AN202,AL202)-AO202,2)</f>
        <v>0.0136757165763451</v>
      </c>
      <c r="AQ202" s="25" t="n">
        <f aca="false">POWER(AN202,AL202*(AK202+2))</f>
        <v>1.23162435271444</v>
      </c>
      <c r="AR202" s="26" t="n">
        <f aca="false">AJ202</f>
        <v>0.0212</v>
      </c>
      <c r="AS202" s="15" t="n">
        <f aca="false">(J202-I202)/100</f>
        <v>0.2</v>
      </c>
      <c r="AT202" s="15" t="n">
        <f aca="false">AR202*AS202</f>
        <v>0.00424</v>
      </c>
      <c r="AU202" s="15" t="n">
        <f aca="false">AF202+(AG202-AF202)/POWER(AN202,AL202)</f>
        <v>0.423269314887258</v>
      </c>
      <c r="AV202" s="15" t="n">
        <f aca="false">AU202*AS202</f>
        <v>0.0846538629774515</v>
      </c>
      <c r="AW202" s="15" t="n">
        <f aca="false">K202*AS202</f>
        <v>0.2</v>
      </c>
      <c r="AX202" s="42" t="n">
        <f aca="false">ROUND(SUMIF(B:B,B202,AT:AT)/SUMIF(B:B,B202,AS:AS),4)</f>
        <v>0.0331</v>
      </c>
      <c r="AY202" s="42" t="n">
        <f aca="false">IF(SUMIF(B:B,B202,AS:AS)&lt;=0,0,AX202)</f>
        <v>0.0331</v>
      </c>
      <c r="AZ202" s="15" t="n">
        <f aca="false">ROUND(SUMIF(B:B,B202,AV:AV)/SUMIF(B:B,B202,AS:AS),2)</f>
        <v>0.6</v>
      </c>
      <c r="BA202" s="0" t="n">
        <f aca="false">ROUND(SUMIF(B:B,B202,AW:AW)/SUMIF(B:B,B202,AS:AS),0)/100</f>
        <v>0.38</v>
      </c>
      <c r="BB202" s="0" t="n">
        <f aca="false">IF(B202&lt;207,IF(NOT(B202=B201),IF(N202&gt;25,(J202-I202)/100,0),IF(BB201&gt;0,IF(N202&gt;25,(J202-I202)/100,0),0)),0)</f>
        <v>0</v>
      </c>
      <c r="BC202" s="0" t="n">
        <f aca="false">SUMIF(B:B,B202,BB:BB)</f>
        <v>0</v>
      </c>
    </row>
    <row r="203" customFormat="false" ht="12.8" hidden="false" customHeight="false" outlineLevel="0" collapsed="false">
      <c r="A203" s="14" t="n">
        <v>4006</v>
      </c>
      <c r="B203" s="15" t="n">
        <v>402</v>
      </c>
      <c r="C203" s="15" t="n">
        <v>55</v>
      </c>
      <c r="D203" s="16" t="n">
        <v>15100</v>
      </c>
      <c r="E203" s="16" t="s">
        <v>305</v>
      </c>
      <c r="F203" s="16" t="s">
        <v>729</v>
      </c>
      <c r="G203" s="16" t="n">
        <v>4</v>
      </c>
      <c r="H203" s="16" t="s">
        <v>719</v>
      </c>
      <c r="I203" s="16" t="n">
        <v>60</v>
      </c>
      <c r="J203" s="16" t="n">
        <v>75</v>
      </c>
      <c r="K203" s="44" t="n">
        <v>45</v>
      </c>
      <c r="L203" s="18" t="n">
        <v>30</v>
      </c>
      <c r="M203" s="18" t="n">
        <v>60</v>
      </c>
      <c r="N203" s="19" t="n">
        <v>45</v>
      </c>
      <c r="O203" s="16" t="n">
        <v>35</v>
      </c>
      <c r="P203" s="16" t="n">
        <v>60</v>
      </c>
      <c r="Q203" s="20" t="n">
        <v>35</v>
      </c>
      <c r="R203" s="21" t="n">
        <v>80</v>
      </c>
      <c r="S203" s="16" t="n">
        <v>60</v>
      </c>
      <c r="T203" s="16" t="n">
        <v>95</v>
      </c>
      <c r="U203" s="16" t="n">
        <v>80</v>
      </c>
      <c r="V203" s="16" t="n">
        <v>70</v>
      </c>
      <c r="W203" s="16" t="n">
        <v>100</v>
      </c>
      <c r="X203" s="22" t="n">
        <v>4.6</v>
      </c>
      <c r="Y203" s="18" t="n">
        <v>4</v>
      </c>
      <c r="Z203" s="18" t="n">
        <v>5</v>
      </c>
      <c r="AA203" s="23" t="n">
        <v>0</v>
      </c>
      <c r="AB203" s="15" t="n">
        <v>0.4</v>
      </c>
      <c r="AC203" s="16" t="n">
        <v>130</v>
      </c>
      <c r="AD203" s="16" t="n">
        <v>0</v>
      </c>
      <c r="AE203" s="16" t="s">
        <v>704</v>
      </c>
      <c r="AF203" s="15" t="n">
        <f aca="false">VLOOKUP($AE203,STARING_REEKSEN!$A:$J,3,0)</f>
        <v>0.01</v>
      </c>
      <c r="AG203" s="15" t="n">
        <f aca="false">VLOOKUP($AE203,STARING_REEKSEN!$A:$J,4,0)</f>
        <v>0.849</v>
      </c>
      <c r="AH203" s="15" t="n">
        <f aca="false">VLOOKUP($AE203,STARING_REEKSEN!$A:$J,5,0)*100</f>
        <v>1.19</v>
      </c>
      <c r="AI203" s="15" t="n">
        <f aca="false">VLOOKUP($AE203,STARING_REEKSEN!$A:$J,6,0)</f>
        <v>1.272</v>
      </c>
      <c r="AJ203" s="15" t="n">
        <f aca="false">VLOOKUP($AE203,STARING_REEKSEN!$A:$J,7,0)/100</f>
        <v>0.034</v>
      </c>
      <c r="AK203" s="24" t="n">
        <f aca="false">VLOOKUP($AE203,STARING_REEKSEN!$A:$J,8,0)</f>
        <v>-1.249</v>
      </c>
      <c r="AL203" s="15" t="n">
        <f aca="false">1-(1/AI203)</f>
        <v>0.213836477987421</v>
      </c>
      <c r="AM203" s="0" t="n">
        <f aca="false">(I203)/100</f>
        <v>0.6</v>
      </c>
      <c r="AN203" s="25" t="n">
        <f aca="false">1+POWER(AH203*AM203,AI203)</f>
        <v>1.65148455679765</v>
      </c>
      <c r="AO203" s="25" t="n">
        <f aca="false">POWER(AH203*AM203,AI203-1)</f>
        <v>0.912443356859454</v>
      </c>
      <c r="AP203" s="25" t="n">
        <f aca="false">POWER(POWER(AN203,AL203)-AO203,2)</f>
        <v>0.0403200296778231</v>
      </c>
      <c r="AQ203" s="25" t="n">
        <f aca="false">POWER(AN203,AL203*(AK203+2))</f>
        <v>1.08389878390265</v>
      </c>
      <c r="AR203" s="26" t="n">
        <f aca="false">AJ203</f>
        <v>0.034</v>
      </c>
      <c r="AS203" s="15" t="n">
        <f aca="false">(J203-I203)/100</f>
        <v>0.15</v>
      </c>
      <c r="AT203" s="15" t="n">
        <f aca="false">AR203*AS203</f>
        <v>0.0051</v>
      </c>
      <c r="AU203" s="15" t="n">
        <f aca="false">AF203+(AG203-AF203)/POWER(AN203,AL203)</f>
        <v>0.763654751392676</v>
      </c>
      <c r="AV203" s="15" t="n">
        <f aca="false">AU203*AS203</f>
        <v>0.114548212708901</v>
      </c>
      <c r="AW203" s="15" t="n">
        <f aca="false">K203*AS203</f>
        <v>6.75</v>
      </c>
      <c r="AX203" s="42" t="n">
        <f aca="false">ROUND(SUMIF(B:B,B203,AT:AT)/SUMIF(B:B,B203,AS:AS),4)</f>
        <v>0.0331</v>
      </c>
      <c r="AY203" s="42" t="n">
        <f aca="false">IF(SUMIF(B:B,B203,AS:AS)&lt;=0,0,AX203)</f>
        <v>0.0331</v>
      </c>
      <c r="AZ203" s="15" t="n">
        <f aca="false">ROUND(SUMIF(B:B,B203,AV:AV)/SUMIF(B:B,B203,AS:AS),2)</f>
        <v>0.6</v>
      </c>
      <c r="BA203" s="0" t="n">
        <f aca="false">ROUND(SUMIF(B:B,B203,AW:AW)/SUMIF(B:B,B203,AS:AS),0)/100</f>
        <v>0.38</v>
      </c>
      <c r="BB203" s="0" t="n">
        <f aca="false">IF(B203&lt;207,IF(NOT(B203=B202),IF(N203&gt;25,(J203-I203)/100,0),IF(BB202&gt;0,IF(N203&gt;25,(J203-I203)/100,0),0)),0)</f>
        <v>0</v>
      </c>
      <c r="BC203" s="0" t="n">
        <f aca="false">SUMIF(B:B,B203,BB:BB)</f>
        <v>0</v>
      </c>
    </row>
    <row r="204" customFormat="false" ht="12.8" hidden="false" customHeight="false" outlineLevel="0" collapsed="false">
      <c r="A204" s="14" t="n">
        <v>4006</v>
      </c>
      <c r="B204" s="15" t="n">
        <v>402</v>
      </c>
      <c r="C204" s="15" t="n">
        <v>55</v>
      </c>
      <c r="D204" s="16" t="n">
        <v>15100</v>
      </c>
      <c r="E204" s="16" t="s">
        <v>305</v>
      </c>
      <c r="F204" s="16" t="s">
        <v>729</v>
      </c>
      <c r="G204" s="16" t="n">
        <v>5</v>
      </c>
      <c r="H204" s="16" t="s">
        <v>713</v>
      </c>
      <c r="I204" s="16" t="n">
        <v>75</v>
      </c>
      <c r="J204" s="16" t="n">
        <v>120</v>
      </c>
      <c r="K204" s="44" t="n">
        <v>85</v>
      </c>
      <c r="L204" s="18" t="n">
        <v>60</v>
      </c>
      <c r="M204" s="18" t="n">
        <v>90</v>
      </c>
      <c r="N204" s="19" t="n">
        <v>45</v>
      </c>
      <c r="O204" s="16" t="n">
        <v>35</v>
      </c>
      <c r="P204" s="16" t="n">
        <v>60</v>
      </c>
      <c r="Q204" s="20" t="n">
        <v>35</v>
      </c>
      <c r="R204" s="21" t="n">
        <v>80</v>
      </c>
      <c r="S204" s="16" t="n">
        <v>60</v>
      </c>
      <c r="T204" s="16" t="n">
        <v>95</v>
      </c>
      <c r="U204" s="16" t="n">
        <v>80</v>
      </c>
      <c r="V204" s="16" t="n">
        <v>70</v>
      </c>
      <c r="W204" s="16" t="n">
        <v>100</v>
      </c>
      <c r="X204" s="22" t="n">
        <v>4.6</v>
      </c>
      <c r="Y204" s="18" t="n">
        <v>4</v>
      </c>
      <c r="Z204" s="18" t="n">
        <v>5</v>
      </c>
      <c r="AA204" s="23" t="n">
        <v>0</v>
      </c>
      <c r="AB204" s="15" t="n">
        <v>0.35</v>
      </c>
      <c r="AC204" s="16" t="n">
        <v>130</v>
      </c>
      <c r="AD204" s="16" t="n">
        <v>0</v>
      </c>
      <c r="AE204" s="16" t="s">
        <v>704</v>
      </c>
      <c r="AF204" s="15" t="n">
        <f aca="false">VLOOKUP($AE204,STARING_REEKSEN!$A:$J,3,0)</f>
        <v>0.01</v>
      </c>
      <c r="AG204" s="15" t="n">
        <f aca="false">VLOOKUP($AE204,STARING_REEKSEN!$A:$J,4,0)</f>
        <v>0.849</v>
      </c>
      <c r="AH204" s="15" t="n">
        <f aca="false">VLOOKUP($AE204,STARING_REEKSEN!$A:$J,5,0)*100</f>
        <v>1.19</v>
      </c>
      <c r="AI204" s="15" t="n">
        <f aca="false">VLOOKUP($AE204,STARING_REEKSEN!$A:$J,6,0)</f>
        <v>1.272</v>
      </c>
      <c r="AJ204" s="15" t="n">
        <f aca="false">VLOOKUP($AE204,STARING_REEKSEN!$A:$J,7,0)/100</f>
        <v>0.034</v>
      </c>
      <c r="AK204" s="24" t="n">
        <f aca="false">VLOOKUP($AE204,STARING_REEKSEN!$A:$J,8,0)</f>
        <v>-1.249</v>
      </c>
      <c r="AL204" s="15" t="n">
        <f aca="false">1-(1/AI204)</f>
        <v>0.213836477987421</v>
      </c>
      <c r="AM204" s="0" t="n">
        <f aca="false">(I204)/100</f>
        <v>0.75</v>
      </c>
      <c r="AN204" s="25" t="n">
        <f aca="false">1+POWER(AH204*AM204,AI204)</f>
        <v>1.86531386383672</v>
      </c>
      <c r="AO204" s="25" t="n">
        <f aca="false">POWER(AH204*AM204,AI204-1)</f>
        <v>0.969539343234424</v>
      </c>
      <c r="AP204" s="25" t="n">
        <f aca="false">POWER(POWER(AN204,AL204)-AO204,2)</f>
        <v>0.0299521918061196</v>
      </c>
      <c r="AQ204" s="25" t="n">
        <f aca="false">POWER(AN204,AL204*(AK204+2))</f>
        <v>1.10530051930846</v>
      </c>
      <c r="AR204" s="26" t="n">
        <f aca="false">AJ204</f>
        <v>0.034</v>
      </c>
      <c r="AS204" s="15" t="n">
        <f aca="false">(J204-I204)/100</f>
        <v>0.45</v>
      </c>
      <c r="AT204" s="15" t="n">
        <f aca="false">AR204*AS204</f>
        <v>0.0153</v>
      </c>
      <c r="AU204" s="15" t="n">
        <f aca="false">AF204+(AG204-AF204)/POWER(AN204,AL204)</f>
        <v>0.744286128978865</v>
      </c>
      <c r="AV204" s="15" t="n">
        <f aca="false">AU204*AS204</f>
        <v>0.334928758040489</v>
      </c>
      <c r="AW204" s="15" t="n">
        <f aca="false">K204*AS204</f>
        <v>38.25</v>
      </c>
      <c r="AX204" s="42" t="n">
        <f aca="false">ROUND(SUMIF(B:B,B204,AT:AT)/SUMIF(B:B,B204,AS:AS),4)</f>
        <v>0.0331</v>
      </c>
      <c r="AY204" s="42" t="n">
        <f aca="false">IF(SUMIF(B:B,B204,AS:AS)&lt;=0,0,AX204)</f>
        <v>0.0331</v>
      </c>
      <c r="AZ204" s="15" t="n">
        <f aca="false">ROUND(SUMIF(B:B,B204,AV:AV)/SUMIF(B:B,B204,AS:AS),2)</f>
        <v>0.6</v>
      </c>
      <c r="BA204" s="0" t="n">
        <f aca="false">ROUND(SUMIF(B:B,B204,AW:AW)/SUMIF(B:B,B204,AS:AS),0)/100</f>
        <v>0.38</v>
      </c>
      <c r="BB204" s="0" t="n">
        <f aca="false">IF(B204&lt;207,IF(NOT(B204=B203),IF(N204&gt;25,(J204-I204)/100,0),IF(BB203&gt;0,IF(N204&gt;25,(J204-I204)/100,0),0)),0)</f>
        <v>0</v>
      </c>
      <c r="BC204" s="0" t="n">
        <f aca="false">SUMIF(B:B,B204,BB:BB)</f>
        <v>0</v>
      </c>
    </row>
    <row r="205" customFormat="false" ht="12.8" hidden="false" customHeight="false" outlineLevel="0" collapsed="false">
      <c r="A205" s="43" t="n">
        <v>4016</v>
      </c>
      <c r="B205" s="15" t="n">
        <v>403</v>
      </c>
      <c r="C205" s="15" t="n">
        <v>89</v>
      </c>
      <c r="D205" s="16" t="n">
        <v>15120</v>
      </c>
      <c r="E205" s="16" t="s">
        <v>307</v>
      </c>
      <c r="F205" s="16" t="s">
        <v>700</v>
      </c>
      <c r="G205" s="16" t="n">
        <v>1</v>
      </c>
      <c r="H205" s="16" t="s">
        <v>711</v>
      </c>
      <c r="I205" s="16" t="n">
        <v>0</v>
      </c>
      <c r="J205" s="16" t="n">
        <v>15</v>
      </c>
      <c r="K205" s="44" t="n">
        <v>10</v>
      </c>
      <c r="L205" s="18" t="n">
        <v>5</v>
      </c>
      <c r="M205" s="18" t="n">
        <v>15</v>
      </c>
      <c r="N205" s="19" t="n">
        <v>23</v>
      </c>
      <c r="O205" s="16" t="n">
        <v>12</v>
      </c>
      <c r="P205" s="16" t="n">
        <v>35</v>
      </c>
      <c r="Q205" s="20" t="n">
        <v>37</v>
      </c>
      <c r="R205" s="21" t="n">
        <v>60</v>
      </c>
      <c r="S205" s="16" t="n">
        <v>40</v>
      </c>
      <c r="T205" s="16" t="n">
        <v>80</v>
      </c>
      <c r="U205" s="16" t="n">
        <v>80</v>
      </c>
      <c r="V205" s="16" t="n">
        <v>70</v>
      </c>
      <c r="W205" s="16" t="n">
        <v>100</v>
      </c>
      <c r="X205" s="22" t="n">
        <v>5.3</v>
      </c>
      <c r="Y205" s="18" t="n">
        <v>5</v>
      </c>
      <c r="Z205" s="18" t="n">
        <v>6.5</v>
      </c>
      <c r="AA205" s="23" t="n">
        <v>0.1</v>
      </c>
      <c r="AB205" s="15" t="n">
        <v>1.06108221585763</v>
      </c>
      <c r="AC205" s="16" t="n">
        <v>210</v>
      </c>
      <c r="AD205" s="16" t="n">
        <v>1</v>
      </c>
      <c r="AE205" s="16" t="s">
        <v>737</v>
      </c>
      <c r="AF205" s="15" t="n">
        <f aca="false">VLOOKUP($AE205,STARING_REEKSEN!$A:$J,3,0)</f>
        <v>0</v>
      </c>
      <c r="AG205" s="15" t="n">
        <f aca="false">VLOOKUP($AE205,STARING_REEKSEN!$A:$J,4,0)</f>
        <v>0.43</v>
      </c>
      <c r="AH205" s="15" t="n">
        <f aca="false">VLOOKUP($AE205,STARING_REEKSEN!$A:$J,5,0)*100</f>
        <v>0.7</v>
      </c>
      <c r="AI205" s="15" t="n">
        <f aca="false">VLOOKUP($AE205,STARING_REEKSEN!$A:$J,6,0)</f>
        <v>1.267</v>
      </c>
      <c r="AJ205" s="15" t="n">
        <f aca="false">VLOOKUP($AE205,STARING_REEKSEN!$A:$J,7,0)/100</f>
        <v>0.0175</v>
      </c>
      <c r="AK205" s="24" t="n">
        <f aca="false">VLOOKUP($AE205,STARING_REEKSEN!$A:$J,8,0)</f>
        <v>-2.387</v>
      </c>
      <c r="AL205" s="15" t="n">
        <f aca="false">1-(1/AI205)</f>
        <v>0.210734017363852</v>
      </c>
      <c r="AM205" s="0" t="n">
        <f aca="false">(I205)/100</f>
        <v>0</v>
      </c>
      <c r="AN205" s="25" t="n">
        <f aca="false">1+POWER(AH205*AM205,AI205)</f>
        <v>1</v>
      </c>
      <c r="AO205" s="25" t="n">
        <f aca="false">POWER(AH205*AM205,AI205-1)</f>
        <v>0</v>
      </c>
      <c r="AP205" s="25" t="n">
        <f aca="false">POWER(POWER(AN205,AL205)-AO205,2)</f>
        <v>1</v>
      </c>
      <c r="AQ205" s="25" t="n">
        <f aca="false">POWER(AN205,AL205*(AK205+2))</f>
        <v>1</v>
      </c>
      <c r="AR205" s="26" t="n">
        <f aca="false">AJ205</f>
        <v>0.0175</v>
      </c>
      <c r="AS205" s="15" t="n">
        <f aca="false">(J205-I205)/100</f>
        <v>0.15</v>
      </c>
      <c r="AT205" s="15" t="n">
        <f aca="false">AR205*AS205</f>
        <v>0.002625</v>
      </c>
      <c r="AU205" s="15" t="n">
        <f aca="false">AF205+(AG205-AF205)/POWER(AN205,AL205)</f>
        <v>0.43</v>
      </c>
      <c r="AV205" s="15" t="n">
        <f aca="false">AU205*AS205</f>
        <v>0.0645</v>
      </c>
      <c r="AW205" s="15" t="n">
        <f aca="false">K205*AS205</f>
        <v>1.5</v>
      </c>
      <c r="AX205" s="42" t="n">
        <f aca="false">ROUND(SUMIF(B:B,B205,AT:AT)/SUMIF(B:B,B205,AS:AS),4)</f>
        <v>0.0275</v>
      </c>
      <c r="AY205" s="42" t="n">
        <f aca="false">IF(SUMIF(B:B,B205,AS:AS)&lt;=0,0,AX205)</f>
        <v>0.0275</v>
      </c>
      <c r="AZ205" s="15" t="n">
        <f aca="false">ROUND(SUMIF(B:B,B205,AV:AV)/SUMIF(B:B,B205,AS:AS),2)</f>
        <v>0.59</v>
      </c>
      <c r="BA205" s="0" t="n">
        <f aca="false">ROUND(SUMIF(B:B,B205,AW:AW)/SUMIF(B:B,B205,AS:AS),0)/100</f>
        <v>0.38</v>
      </c>
      <c r="BB205" s="0" t="n">
        <f aca="false">IF(B205&lt;207,IF(NOT(B205=B204),IF(N205&gt;25,(J205-I205)/100,0),IF(BB204&gt;0,IF(N205&gt;25,(J205-I205)/100,0),0)),0)</f>
        <v>0</v>
      </c>
      <c r="BC205" s="0" t="n">
        <f aca="false">SUMIF(B:B,B205,BB:BB)</f>
        <v>0</v>
      </c>
    </row>
    <row r="206" customFormat="false" ht="12.8" hidden="false" customHeight="false" outlineLevel="0" collapsed="false">
      <c r="A206" s="43" t="n">
        <v>4016</v>
      </c>
      <c r="B206" s="15" t="n">
        <v>403</v>
      </c>
      <c r="C206" s="15" t="n">
        <v>89</v>
      </c>
      <c r="D206" s="16" t="n">
        <v>15120</v>
      </c>
      <c r="E206" s="16" t="s">
        <v>307</v>
      </c>
      <c r="F206" s="16" t="s">
        <v>700</v>
      </c>
      <c r="G206" s="16" t="n">
        <v>2</v>
      </c>
      <c r="H206" s="16" t="s">
        <v>717</v>
      </c>
      <c r="I206" s="16" t="n">
        <v>15</v>
      </c>
      <c r="J206" s="16" t="n">
        <v>40</v>
      </c>
      <c r="K206" s="44" t="n">
        <v>3</v>
      </c>
      <c r="L206" s="18" t="n">
        <v>1</v>
      </c>
      <c r="M206" s="18" t="n">
        <v>5</v>
      </c>
      <c r="N206" s="19" t="n">
        <v>23</v>
      </c>
      <c r="O206" s="16" t="n">
        <v>12</v>
      </c>
      <c r="P206" s="16" t="n">
        <v>35</v>
      </c>
      <c r="Q206" s="20" t="n">
        <v>37</v>
      </c>
      <c r="R206" s="21" t="n">
        <v>60</v>
      </c>
      <c r="S206" s="16" t="n">
        <v>40</v>
      </c>
      <c r="T206" s="16" t="n">
        <v>80</v>
      </c>
      <c r="U206" s="16" t="n">
        <v>80</v>
      </c>
      <c r="V206" s="16" t="n">
        <v>70</v>
      </c>
      <c r="W206" s="16" t="n">
        <v>100</v>
      </c>
      <c r="X206" s="22" t="n">
        <v>5.5</v>
      </c>
      <c r="Y206" s="18" t="n">
        <v>5</v>
      </c>
      <c r="Z206" s="18" t="n">
        <v>6.5</v>
      </c>
      <c r="AA206" s="23" t="n">
        <v>0.1</v>
      </c>
      <c r="AB206" s="15" t="n">
        <v>1.36496170758878</v>
      </c>
      <c r="AC206" s="16" t="n">
        <v>210</v>
      </c>
      <c r="AD206" s="16" t="n">
        <v>0</v>
      </c>
      <c r="AE206" s="16" t="s">
        <v>756</v>
      </c>
      <c r="AF206" s="15" t="n">
        <f aca="false">VLOOKUP($AE206,STARING_REEKSEN!$A:$J,3,0)</f>
        <v>0.01</v>
      </c>
      <c r="AG206" s="15" t="n">
        <f aca="false">VLOOKUP($AE206,STARING_REEKSEN!$A:$J,4,0)</f>
        <v>0.472</v>
      </c>
      <c r="AH206" s="15" t="n">
        <f aca="false">VLOOKUP($AE206,STARING_REEKSEN!$A:$J,5,0)*100</f>
        <v>1</v>
      </c>
      <c r="AI206" s="15" t="n">
        <f aca="false">VLOOKUP($AE206,STARING_REEKSEN!$A:$J,6,0)</f>
        <v>1.246</v>
      </c>
      <c r="AJ206" s="15" t="n">
        <f aca="false">VLOOKUP($AE206,STARING_REEKSEN!$A:$J,7,0)/100</f>
        <v>0.023</v>
      </c>
      <c r="AK206" s="24" t="n">
        <f aca="false">VLOOKUP($AE206,STARING_REEKSEN!$A:$J,8,0)</f>
        <v>-0.793</v>
      </c>
      <c r="AL206" s="15" t="n">
        <f aca="false">1-(1/AI206)</f>
        <v>0.197431781701445</v>
      </c>
      <c r="AM206" s="0" t="n">
        <f aca="false">(I206)/100</f>
        <v>0.15</v>
      </c>
      <c r="AN206" s="25" t="n">
        <f aca="false">1+POWER(AH206*AM206,AI206)</f>
        <v>1.09406102538163</v>
      </c>
      <c r="AO206" s="25" t="n">
        <f aca="false">POWER(AH206*AM206,AI206-1)</f>
        <v>0.627073502544167</v>
      </c>
      <c r="AP206" s="25" t="n">
        <f aca="false">POWER(POWER(AN206,AL206)-AO206,2)</f>
        <v>0.152750715091134</v>
      </c>
      <c r="AQ206" s="25" t="n">
        <f aca="false">POWER(AN206,AL206*(AK206+2))</f>
        <v>1.02165345243887</v>
      </c>
      <c r="AR206" s="26" t="n">
        <f aca="false">AJ206</f>
        <v>0.023</v>
      </c>
      <c r="AS206" s="15" t="n">
        <f aca="false">(J206-I206)/100</f>
        <v>0.25</v>
      </c>
      <c r="AT206" s="15" t="n">
        <f aca="false">AR206*AS206</f>
        <v>0.00575</v>
      </c>
      <c r="AU206" s="15" t="n">
        <f aca="false">AF206+(AG206-AF206)/POWER(AN206,AL206)</f>
        <v>0.463872566454753</v>
      </c>
      <c r="AV206" s="15" t="n">
        <f aca="false">AU206*AS206</f>
        <v>0.115968141613688</v>
      </c>
      <c r="AW206" s="15" t="n">
        <f aca="false">K206*AS206</f>
        <v>0.75</v>
      </c>
      <c r="AX206" s="42" t="n">
        <f aca="false">ROUND(SUMIF(B:B,B206,AT:AT)/SUMIF(B:B,B206,AS:AS),4)</f>
        <v>0.0275</v>
      </c>
      <c r="AY206" s="42" t="n">
        <f aca="false">IF(SUMIF(B:B,B206,AS:AS)&lt;=0,0,AX206)</f>
        <v>0.0275</v>
      </c>
      <c r="AZ206" s="15" t="n">
        <f aca="false">ROUND(SUMIF(B:B,B206,AV:AV)/SUMIF(B:B,B206,AS:AS),2)</f>
        <v>0.59</v>
      </c>
      <c r="BA206" s="0" t="n">
        <f aca="false">ROUND(SUMIF(B:B,B206,AW:AW)/SUMIF(B:B,B206,AS:AS),0)/100</f>
        <v>0.38</v>
      </c>
      <c r="BB206" s="0" t="n">
        <f aca="false">IF(B206&lt;207,IF(NOT(B206=B205),IF(N206&gt;25,(J206-I206)/100,0),IF(BB205&gt;0,IF(N206&gt;25,(J206-I206)/100,0),0)),0)</f>
        <v>0</v>
      </c>
      <c r="BC206" s="0" t="n">
        <f aca="false">SUMIF(B:B,B206,BB:BB)</f>
        <v>0</v>
      </c>
    </row>
    <row r="207" customFormat="false" ht="12.8" hidden="false" customHeight="false" outlineLevel="0" collapsed="false">
      <c r="A207" s="43" t="n">
        <v>4016</v>
      </c>
      <c r="B207" s="15" t="n">
        <v>403</v>
      </c>
      <c r="C207" s="15" t="n">
        <v>89</v>
      </c>
      <c r="D207" s="16" t="n">
        <v>15120</v>
      </c>
      <c r="E207" s="16" t="s">
        <v>307</v>
      </c>
      <c r="F207" s="16" t="s">
        <v>700</v>
      </c>
      <c r="G207" s="16" t="n">
        <v>3</v>
      </c>
      <c r="H207" s="16" t="s">
        <v>755</v>
      </c>
      <c r="I207" s="16" t="n">
        <v>40</v>
      </c>
      <c r="J207" s="16" t="n">
        <v>60</v>
      </c>
      <c r="K207" s="44" t="n">
        <v>1.2</v>
      </c>
      <c r="L207" s="18" t="n">
        <v>0.5</v>
      </c>
      <c r="M207" s="18" t="n">
        <v>5</v>
      </c>
      <c r="N207" s="19" t="n">
        <v>30</v>
      </c>
      <c r="O207" s="16" t="n">
        <v>12</v>
      </c>
      <c r="P207" s="16" t="n">
        <v>35</v>
      </c>
      <c r="Q207" s="20" t="n">
        <v>40</v>
      </c>
      <c r="R207" s="21" t="n">
        <v>70</v>
      </c>
      <c r="S207" s="16" t="n">
        <v>40</v>
      </c>
      <c r="T207" s="16" t="n">
        <v>80</v>
      </c>
      <c r="U207" s="16" t="n">
        <v>80</v>
      </c>
      <c r="V207" s="16" t="n">
        <v>70</v>
      </c>
      <c r="W207" s="16" t="n">
        <v>100</v>
      </c>
      <c r="X207" s="22" t="n">
        <v>5.5</v>
      </c>
      <c r="Y207" s="18" t="n">
        <v>5</v>
      </c>
      <c r="Z207" s="18" t="n">
        <v>6.5</v>
      </c>
      <c r="AA207" s="23" t="n">
        <v>0.1</v>
      </c>
      <c r="AB207" s="15" t="n">
        <v>1.37272515141889</v>
      </c>
      <c r="AC207" s="16" t="n">
        <v>210</v>
      </c>
      <c r="AD207" s="16" t="n">
        <v>0</v>
      </c>
      <c r="AE207" s="16" t="s">
        <v>738</v>
      </c>
      <c r="AF207" s="15" t="n">
        <f aca="false">VLOOKUP($AE207,STARING_REEKSEN!$A:$J,3,0)</f>
        <v>0</v>
      </c>
      <c r="AG207" s="15" t="n">
        <f aca="false">VLOOKUP($AE207,STARING_REEKSEN!$A:$J,4,0)</f>
        <v>0.444</v>
      </c>
      <c r="AH207" s="15" t="n">
        <f aca="false">VLOOKUP($AE207,STARING_REEKSEN!$A:$J,5,0)*100</f>
        <v>1.43</v>
      </c>
      <c r="AI207" s="15" t="n">
        <f aca="false">VLOOKUP($AE207,STARING_REEKSEN!$A:$J,6,0)</f>
        <v>1.126</v>
      </c>
      <c r="AJ207" s="15" t="n">
        <f aca="false">VLOOKUP($AE207,STARING_REEKSEN!$A:$J,7,0)/100</f>
        <v>0.0212</v>
      </c>
      <c r="AK207" s="24" t="n">
        <f aca="false">VLOOKUP($AE207,STARING_REEKSEN!$A:$J,8,0)</f>
        <v>2.357</v>
      </c>
      <c r="AL207" s="15" t="n">
        <f aca="false">1-(1/AI207)</f>
        <v>0.11190053285968</v>
      </c>
      <c r="AM207" s="0" t="n">
        <f aca="false">(I207)/100</f>
        <v>0.4</v>
      </c>
      <c r="AN207" s="25" t="n">
        <f aca="false">1+POWER(AH207*AM207,AI207)</f>
        <v>1.53312362501693</v>
      </c>
      <c r="AO207" s="25" t="n">
        <f aca="false">POWER(AH207*AM207,AI207-1)</f>
        <v>0.93203430947016</v>
      </c>
      <c r="AP207" s="25" t="n">
        <f aca="false">POWER(POWER(AN207,AL207)-AO207,2)</f>
        <v>0.0136757165763451</v>
      </c>
      <c r="AQ207" s="25" t="n">
        <f aca="false">POWER(AN207,AL207*(AK207+2))</f>
        <v>1.23162435271444</v>
      </c>
      <c r="AR207" s="26" t="n">
        <f aca="false">AJ207</f>
        <v>0.0212</v>
      </c>
      <c r="AS207" s="15" t="n">
        <f aca="false">(J207-I207)/100</f>
        <v>0.2</v>
      </c>
      <c r="AT207" s="15" t="n">
        <f aca="false">AR207*AS207</f>
        <v>0.00424</v>
      </c>
      <c r="AU207" s="15" t="n">
        <f aca="false">AF207+(AG207-AF207)/POWER(AN207,AL207)</f>
        <v>0.423269314887258</v>
      </c>
      <c r="AV207" s="15" t="n">
        <f aca="false">AU207*AS207</f>
        <v>0.0846538629774515</v>
      </c>
      <c r="AW207" s="15" t="n">
        <f aca="false">K207*AS207</f>
        <v>0.24</v>
      </c>
      <c r="AX207" s="42" t="n">
        <f aca="false">ROUND(SUMIF(B:B,B207,AT:AT)/SUMIF(B:B,B207,AS:AS),4)</f>
        <v>0.0275</v>
      </c>
      <c r="AY207" s="42" t="n">
        <f aca="false">IF(SUMIF(B:B,B207,AS:AS)&lt;=0,0,AX207)</f>
        <v>0.0275</v>
      </c>
      <c r="AZ207" s="15" t="n">
        <f aca="false">ROUND(SUMIF(B:B,B207,AV:AV)/SUMIF(B:B,B207,AS:AS),2)</f>
        <v>0.59</v>
      </c>
      <c r="BA207" s="0" t="n">
        <f aca="false">ROUND(SUMIF(B:B,B207,AW:AW)/SUMIF(B:B,B207,AS:AS),0)/100</f>
        <v>0.38</v>
      </c>
      <c r="BB207" s="0" t="n">
        <f aca="false">IF(B207&lt;207,IF(NOT(B207=B206),IF(N207&gt;25,(J207-I207)/100,0),IF(BB206&gt;0,IF(N207&gt;25,(J207-I207)/100,0),0)),0)</f>
        <v>0</v>
      </c>
      <c r="BC207" s="0" t="n">
        <f aca="false">SUMIF(B:B,B207,BB:BB)</f>
        <v>0</v>
      </c>
    </row>
    <row r="208" customFormat="false" ht="12.8" hidden="false" customHeight="false" outlineLevel="0" collapsed="false">
      <c r="A208" s="43" t="n">
        <v>4016</v>
      </c>
      <c r="B208" s="15" t="n">
        <v>403</v>
      </c>
      <c r="C208" s="15" t="n">
        <v>89</v>
      </c>
      <c r="D208" s="16" t="n">
        <v>15120</v>
      </c>
      <c r="E208" s="16" t="s">
        <v>307</v>
      </c>
      <c r="F208" s="16" t="s">
        <v>700</v>
      </c>
      <c r="G208" s="16" t="n">
        <v>4</v>
      </c>
      <c r="H208" s="16" t="s">
        <v>719</v>
      </c>
      <c r="I208" s="16" t="n">
        <v>60</v>
      </c>
      <c r="J208" s="16" t="n">
        <v>80</v>
      </c>
      <c r="K208" s="44" t="n">
        <v>45</v>
      </c>
      <c r="L208" s="18" t="n">
        <v>30</v>
      </c>
      <c r="M208" s="18" t="n">
        <v>60</v>
      </c>
      <c r="N208" s="19" t="n">
        <v>40</v>
      </c>
      <c r="O208" s="16" t="n">
        <v>12</v>
      </c>
      <c r="P208" s="16" t="n">
        <v>55</v>
      </c>
      <c r="Q208" s="20" t="n">
        <v>45</v>
      </c>
      <c r="R208" s="21" t="n">
        <v>85</v>
      </c>
      <c r="S208" s="16" t="n">
        <v>60</v>
      </c>
      <c r="T208" s="16" t="n">
        <v>95</v>
      </c>
      <c r="U208" s="16" t="n">
        <v>80</v>
      </c>
      <c r="V208" s="16" t="n">
        <v>70</v>
      </c>
      <c r="W208" s="16" t="n">
        <v>100</v>
      </c>
      <c r="X208" s="22" t="n">
        <v>4.6</v>
      </c>
      <c r="Y208" s="18" t="n">
        <v>4</v>
      </c>
      <c r="Z208" s="18" t="n">
        <v>5</v>
      </c>
      <c r="AA208" s="23" t="n">
        <v>0</v>
      </c>
      <c r="AB208" s="15" t="n">
        <v>0.4</v>
      </c>
      <c r="AC208" s="16" t="n">
        <v>130</v>
      </c>
      <c r="AD208" s="16" t="n">
        <v>0</v>
      </c>
      <c r="AE208" s="16" t="s">
        <v>704</v>
      </c>
      <c r="AF208" s="15" t="n">
        <f aca="false">VLOOKUP($AE208,STARING_REEKSEN!$A:$J,3,0)</f>
        <v>0.01</v>
      </c>
      <c r="AG208" s="15" t="n">
        <f aca="false">VLOOKUP($AE208,STARING_REEKSEN!$A:$J,4,0)</f>
        <v>0.849</v>
      </c>
      <c r="AH208" s="15" t="n">
        <f aca="false">VLOOKUP($AE208,STARING_REEKSEN!$A:$J,5,0)*100</f>
        <v>1.19</v>
      </c>
      <c r="AI208" s="15" t="n">
        <f aca="false">VLOOKUP($AE208,STARING_REEKSEN!$A:$J,6,0)</f>
        <v>1.272</v>
      </c>
      <c r="AJ208" s="15" t="n">
        <f aca="false">VLOOKUP($AE208,STARING_REEKSEN!$A:$J,7,0)/100</f>
        <v>0.034</v>
      </c>
      <c r="AK208" s="24" t="n">
        <f aca="false">VLOOKUP($AE208,STARING_REEKSEN!$A:$J,8,0)</f>
        <v>-1.249</v>
      </c>
      <c r="AL208" s="15" t="n">
        <f aca="false">1-(1/AI208)</f>
        <v>0.213836477987421</v>
      </c>
      <c r="AM208" s="0" t="n">
        <f aca="false">(I208)/100</f>
        <v>0.6</v>
      </c>
      <c r="AN208" s="25" t="n">
        <f aca="false">1+POWER(AH208*AM208,AI208)</f>
        <v>1.65148455679765</v>
      </c>
      <c r="AO208" s="25" t="n">
        <f aca="false">POWER(AH208*AM208,AI208-1)</f>
        <v>0.912443356859454</v>
      </c>
      <c r="AP208" s="25" t="n">
        <f aca="false">POWER(POWER(AN208,AL208)-AO208,2)</f>
        <v>0.0403200296778231</v>
      </c>
      <c r="AQ208" s="25" t="n">
        <f aca="false">POWER(AN208,AL208*(AK208+2))</f>
        <v>1.08389878390265</v>
      </c>
      <c r="AR208" s="26" t="n">
        <f aca="false">AJ208</f>
        <v>0.034</v>
      </c>
      <c r="AS208" s="15" t="n">
        <f aca="false">(J208-I208)/100</f>
        <v>0.2</v>
      </c>
      <c r="AT208" s="15" t="n">
        <f aca="false">AR208*AS208</f>
        <v>0.0068</v>
      </c>
      <c r="AU208" s="15" t="n">
        <f aca="false">AF208+(AG208-AF208)/POWER(AN208,AL208)</f>
        <v>0.763654751392676</v>
      </c>
      <c r="AV208" s="15" t="n">
        <f aca="false">AU208*AS208</f>
        <v>0.152730950278535</v>
      </c>
      <c r="AW208" s="15" t="n">
        <f aca="false">K208*AS208</f>
        <v>9</v>
      </c>
      <c r="AX208" s="42" t="n">
        <f aca="false">ROUND(SUMIF(B:B,B208,AT:AT)/SUMIF(B:B,B208,AS:AS),4)</f>
        <v>0.0275</v>
      </c>
      <c r="AY208" s="42" t="n">
        <f aca="false">IF(SUMIF(B:B,B208,AS:AS)&lt;=0,0,AX208)</f>
        <v>0.0275</v>
      </c>
      <c r="AZ208" s="15" t="n">
        <f aca="false">ROUND(SUMIF(B:B,B208,AV:AV)/SUMIF(B:B,B208,AS:AS),2)</f>
        <v>0.59</v>
      </c>
      <c r="BA208" s="0" t="n">
        <f aca="false">ROUND(SUMIF(B:B,B208,AW:AW)/SUMIF(B:B,B208,AS:AS),0)/100</f>
        <v>0.38</v>
      </c>
      <c r="BB208" s="0" t="n">
        <f aca="false">IF(B208&lt;207,IF(NOT(B208=B207),IF(N208&gt;25,(J208-I208)/100,0),IF(BB207&gt;0,IF(N208&gt;25,(J208-I208)/100,0),0)),0)</f>
        <v>0</v>
      </c>
      <c r="BC208" s="0" t="n">
        <f aca="false">SUMIF(B:B,B208,BB:BB)</f>
        <v>0</v>
      </c>
    </row>
    <row r="209" customFormat="false" ht="12.8" hidden="false" customHeight="false" outlineLevel="0" collapsed="false">
      <c r="A209" s="43" t="n">
        <v>4016</v>
      </c>
      <c r="B209" s="15" t="n">
        <v>403</v>
      </c>
      <c r="C209" s="15" t="n">
        <v>89</v>
      </c>
      <c r="D209" s="16" t="n">
        <v>15120</v>
      </c>
      <c r="E209" s="16" t="s">
        <v>307</v>
      </c>
      <c r="F209" s="16" t="s">
        <v>700</v>
      </c>
      <c r="G209" s="16" t="n">
        <v>5</v>
      </c>
      <c r="H209" s="16" t="s">
        <v>713</v>
      </c>
      <c r="I209" s="16" t="n">
        <v>80</v>
      </c>
      <c r="J209" s="16" t="n">
        <v>120</v>
      </c>
      <c r="K209" s="44" t="n">
        <v>85</v>
      </c>
      <c r="L209" s="18" t="n">
        <v>60</v>
      </c>
      <c r="M209" s="18" t="n">
        <v>90</v>
      </c>
      <c r="N209" s="19" t="n">
        <v>40</v>
      </c>
      <c r="O209" s="16" t="n">
        <v>12</v>
      </c>
      <c r="P209" s="16" t="n">
        <v>55</v>
      </c>
      <c r="Q209" s="20" t="n">
        <v>45</v>
      </c>
      <c r="R209" s="21" t="n">
        <v>85</v>
      </c>
      <c r="S209" s="16" t="n">
        <v>60</v>
      </c>
      <c r="T209" s="16" t="n">
        <v>95</v>
      </c>
      <c r="U209" s="16" t="n">
        <v>80</v>
      </c>
      <c r="V209" s="16" t="n">
        <v>70</v>
      </c>
      <c r="W209" s="16" t="n">
        <v>100</v>
      </c>
      <c r="X209" s="22" t="n">
        <v>4.6</v>
      </c>
      <c r="Y209" s="18" t="n">
        <v>4</v>
      </c>
      <c r="Z209" s="18" t="n">
        <v>5</v>
      </c>
      <c r="AA209" s="23" t="n">
        <v>0</v>
      </c>
      <c r="AB209" s="15" t="n">
        <v>0.35</v>
      </c>
      <c r="AC209" s="16" t="n">
        <v>130</v>
      </c>
      <c r="AD209" s="16" t="n">
        <v>0</v>
      </c>
      <c r="AE209" s="16" t="s">
        <v>704</v>
      </c>
      <c r="AF209" s="15" t="n">
        <f aca="false">VLOOKUP($AE209,STARING_REEKSEN!$A:$J,3,0)</f>
        <v>0.01</v>
      </c>
      <c r="AG209" s="15" t="n">
        <f aca="false">VLOOKUP($AE209,STARING_REEKSEN!$A:$J,4,0)</f>
        <v>0.849</v>
      </c>
      <c r="AH209" s="15" t="n">
        <f aca="false">VLOOKUP($AE209,STARING_REEKSEN!$A:$J,5,0)*100</f>
        <v>1.19</v>
      </c>
      <c r="AI209" s="15" t="n">
        <f aca="false">VLOOKUP($AE209,STARING_REEKSEN!$A:$J,6,0)</f>
        <v>1.272</v>
      </c>
      <c r="AJ209" s="15" t="n">
        <f aca="false">VLOOKUP($AE209,STARING_REEKSEN!$A:$J,7,0)/100</f>
        <v>0.034</v>
      </c>
      <c r="AK209" s="24" t="n">
        <f aca="false">VLOOKUP($AE209,STARING_REEKSEN!$A:$J,8,0)</f>
        <v>-1.249</v>
      </c>
      <c r="AL209" s="15" t="n">
        <f aca="false">1-(1/AI209)</f>
        <v>0.213836477987421</v>
      </c>
      <c r="AM209" s="0" t="n">
        <f aca="false">(I209)/100</f>
        <v>0.8</v>
      </c>
      <c r="AN209" s="25" t="n">
        <f aca="false">1+POWER(AH209*AM209,AI209)</f>
        <v>1.93934731502044</v>
      </c>
      <c r="AO209" s="25" t="n">
        <f aca="false">POWER(AH209*AM209,AI209-1)</f>
        <v>0.986709364517266</v>
      </c>
      <c r="AP209" s="25" t="n">
        <f aca="false">POWER(POWER(AN209,AL209)-AO209,2)</f>
        <v>0.0273725655920638</v>
      </c>
      <c r="AQ209" s="25" t="n">
        <f aca="false">POWER(AN209,AL209*(AK209+2))</f>
        <v>1.11223089738683</v>
      </c>
      <c r="AR209" s="26" t="n">
        <f aca="false">AJ209</f>
        <v>0.034</v>
      </c>
      <c r="AS209" s="15" t="n">
        <f aca="false">(J209-I209)/100</f>
        <v>0.4</v>
      </c>
      <c r="AT209" s="15" t="n">
        <f aca="false">AR209*AS209</f>
        <v>0.0136</v>
      </c>
      <c r="AU209" s="15" t="n">
        <f aca="false">AF209+(AG209-AF209)/POWER(AN209,AL209)</f>
        <v>0.738200045773182</v>
      </c>
      <c r="AV209" s="15" t="n">
        <f aca="false">AU209*AS209</f>
        <v>0.295280018309273</v>
      </c>
      <c r="AW209" s="15" t="n">
        <f aca="false">K209*AS209</f>
        <v>34</v>
      </c>
      <c r="AX209" s="42" t="n">
        <f aca="false">ROUND(SUMIF(B:B,B209,AT:AT)/SUMIF(B:B,B209,AS:AS),4)</f>
        <v>0.0275</v>
      </c>
      <c r="AY209" s="42" t="n">
        <f aca="false">IF(SUMIF(B:B,B209,AS:AS)&lt;=0,0,AX209)</f>
        <v>0.0275</v>
      </c>
      <c r="AZ209" s="15" t="n">
        <f aca="false">ROUND(SUMIF(B:B,B209,AV:AV)/SUMIF(B:B,B209,AS:AS),2)</f>
        <v>0.59</v>
      </c>
      <c r="BA209" s="0" t="n">
        <f aca="false">ROUND(SUMIF(B:B,B209,AW:AW)/SUMIF(B:B,B209,AS:AS),0)/100</f>
        <v>0.38</v>
      </c>
      <c r="BB209" s="0" t="n">
        <f aca="false">IF(B209&lt;207,IF(NOT(B209=B208),IF(N209&gt;25,(J209-I209)/100,0),IF(BB208&gt;0,IF(N209&gt;25,(J209-I209)/100,0),0)),0)</f>
        <v>0</v>
      </c>
      <c r="BC209" s="0" t="n">
        <f aca="false">SUMIF(B:B,B209,BB:BB)</f>
        <v>0</v>
      </c>
    </row>
    <row r="210" customFormat="false" ht="12.8" hidden="false" customHeight="false" outlineLevel="0" collapsed="false">
      <c r="A210" s="14" t="n">
        <v>4015</v>
      </c>
      <c r="B210" s="15" t="n">
        <v>404</v>
      </c>
      <c r="C210" s="15" t="n">
        <v>46</v>
      </c>
      <c r="D210" s="16" t="n">
        <v>16040</v>
      </c>
      <c r="E210" s="16" t="s">
        <v>793</v>
      </c>
      <c r="F210" s="16" t="s">
        <v>700</v>
      </c>
      <c r="G210" s="16" t="n">
        <v>1</v>
      </c>
      <c r="H210" s="16" t="s">
        <v>701</v>
      </c>
      <c r="I210" s="16" t="n">
        <v>0</v>
      </c>
      <c r="J210" s="16" t="n">
        <v>8</v>
      </c>
      <c r="K210" s="44" t="n">
        <v>12</v>
      </c>
      <c r="L210" s="18" t="n">
        <v>4</v>
      </c>
      <c r="M210" s="18" t="n">
        <v>20</v>
      </c>
      <c r="N210" s="19" t="n">
        <v>55</v>
      </c>
      <c r="O210" s="16" t="n">
        <v>40</v>
      </c>
      <c r="P210" s="16" t="n">
        <v>70</v>
      </c>
      <c r="Q210" s="20" t="n">
        <v>40</v>
      </c>
      <c r="R210" s="21" t="n">
        <v>95</v>
      </c>
      <c r="S210" s="16" t="n">
        <v>90</v>
      </c>
      <c r="T210" s="16" t="n">
        <v>100</v>
      </c>
      <c r="U210" s="16" t="n">
        <v>100</v>
      </c>
      <c r="V210" s="16" t="n">
        <v>90</v>
      </c>
      <c r="W210" s="16" t="n">
        <v>130</v>
      </c>
      <c r="X210" s="22" t="n">
        <v>5</v>
      </c>
      <c r="Y210" s="18" t="n">
        <v>4.8</v>
      </c>
      <c r="Z210" s="18" t="n">
        <v>6</v>
      </c>
      <c r="AA210" s="23" t="n">
        <v>0.1</v>
      </c>
      <c r="AB210" s="15" t="n">
        <v>0.859135176324596</v>
      </c>
      <c r="AC210" s="16" t="n">
        <v>320</v>
      </c>
      <c r="AD210" s="16" t="n">
        <v>1</v>
      </c>
      <c r="AE210" s="16" t="s">
        <v>794</v>
      </c>
      <c r="AF210" s="15" t="n">
        <f aca="false">VLOOKUP($AE210,STARING_REEKSEN!$A:$J,3,0)</f>
        <v>0.01</v>
      </c>
      <c r="AG210" s="15" t="n">
        <f aca="false">VLOOKUP($AE210,STARING_REEKSEN!$A:$J,4,0)</f>
        <v>0.53</v>
      </c>
      <c r="AH210" s="15" t="n">
        <f aca="false">VLOOKUP($AE210,STARING_REEKSEN!$A:$J,5,0)*100</f>
        <v>1.66</v>
      </c>
      <c r="AI210" s="15" t="n">
        <f aca="false">VLOOKUP($AE210,STARING_REEKSEN!$A:$J,6,0)</f>
        <v>1.091</v>
      </c>
      <c r="AJ210" s="15" t="n">
        <f aca="false">VLOOKUP($AE210,STARING_REEKSEN!$A:$J,7,0)/100</f>
        <v>0.0225</v>
      </c>
      <c r="AK210" s="24" t="n">
        <f aca="false">VLOOKUP($AE210,STARING_REEKSEN!$A:$J,8,0)</f>
        <v>-4.494</v>
      </c>
      <c r="AL210" s="15" t="n">
        <f aca="false">1-(1/AI210)</f>
        <v>0.0834097158570119</v>
      </c>
      <c r="AM210" s="0" t="n">
        <f aca="false">(I210)/100</f>
        <v>0</v>
      </c>
      <c r="AN210" s="25" t="n">
        <f aca="false">1+POWER(AH210*AM210,AI210)</f>
        <v>1</v>
      </c>
      <c r="AO210" s="25" t="n">
        <f aca="false">POWER(AH210*AM210,AI210-1)</f>
        <v>0</v>
      </c>
      <c r="AP210" s="25" t="n">
        <f aca="false">POWER(POWER(AN210,AL210)-AO210,2)</f>
        <v>1</v>
      </c>
      <c r="AQ210" s="25" t="n">
        <f aca="false">POWER(AN210,AL210*(AK210+2))</f>
        <v>1</v>
      </c>
      <c r="AR210" s="26" t="n">
        <f aca="false">AJ210</f>
        <v>0.0225</v>
      </c>
      <c r="AS210" s="15" t="n">
        <f aca="false">(J210-I210)/100</f>
        <v>0.08</v>
      </c>
      <c r="AT210" s="15" t="n">
        <f aca="false">AR210*AS210</f>
        <v>0.0018</v>
      </c>
      <c r="AU210" s="15" t="n">
        <f aca="false">AF210+(AG210-AF210)/POWER(AN210,AL210)</f>
        <v>0.53</v>
      </c>
      <c r="AV210" s="15" t="n">
        <f aca="false">AU210*AS210</f>
        <v>0.0424</v>
      </c>
      <c r="AW210" s="15" t="n">
        <f aca="false">K210*AS210</f>
        <v>0.96</v>
      </c>
      <c r="AX210" s="42" t="n">
        <f aca="false">ROUND(SUMIF(B:B,B210,AT:AT)/SUMIF(B:B,B210,AS:AS),4)</f>
        <v>0.0531</v>
      </c>
      <c r="AY210" s="42" t="n">
        <f aca="false">IF(SUMIF(B:B,B210,AS:AS)&lt;=0,0,AX210)</f>
        <v>0.0531</v>
      </c>
      <c r="AZ210" s="15" t="n">
        <f aca="false">ROUND(SUMIF(B:B,B210,AV:AV)/SUMIF(B:B,B210,AS:AS),2)</f>
        <v>0.65</v>
      </c>
      <c r="BA210" s="0" t="n">
        <f aca="false">ROUND(SUMIF(B:B,B210,AW:AW)/SUMIF(B:B,B210,AS:AS),0)/100</f>
        <v>0.35</v>
      </c>
      <c r="BB210" s="0" t="n">
        <f aca="false">IF(B210&lt;207,IF(NOT(B210=B209),IF(N210&gt;25,(J210-I210)/100,0),IF(BB209&gt;0,IF(N210&gt;25,(J210-I210)/100,0),0)),0)</f>
        <v>0</v>
      </c>
      <c r="BC210" s="0" t="n">
        <f aca="false">SUMIF(B:B,B210,BB:BB)</f>
        <v>0</v>
      </c>
    </row>
    <row r="211" customFormat="false" ht="12.8" hidden="false" customHeight="false" outlineLevel="0" collapsed="false">
      <c r="A211" s="14" t="n">
        <v>4015</v>
      </c>
      <c r="B211" s="15" t="n">
        <v>404</v>
      </c>
      <c r="C211" s="15" t="n">
        <v>46</v>
      </c>
      <c r="D211" s="16" t="n">
        <v>16040</v>
      </c>
      <c r="E211" s="16" t="s">
        <v>793</v>
      </c>
      <c r="F211" s="16" t="s">
        <v>700</v>
      </c>
      <c r="G211" s="16" t="n">
        <v>2</v>
      </c>
      <c r="H211" s="16" t="s">
        <v>771</v>
      </c>
      <c r="I211" s="16" t="n">
        <v>8</v>
      </c>
      <c r="J211" s="16" t="n">
        <v>20</v>
      </c>
      <c r="K211" s="44" t="n">
        <v>8</v>
      </c>
      <c r="L211" s="18" t="n">
        <v>4</v>
      </c>
      <c r="M211" s="18" t="n">
        <v>15</v>
      </c>
      <c r="N211" s="19" t="n">
        <v>55</v>
      </c>
      <c r="O211" s="16" t="n">
        <v>40</v>
      </c>
      <c r="P211" s="16" t="n">
        <v>70</v>
      </c>
      <c r="Q211" s="20" t="n">
        <v>40</v>
      </c>
      <c r="R211" s="21" t="n">
        <v>95</v>
      </c>
      <c r="S211" s="16" t="n">
        <v>90</v>
      </c>
      <c r="T211" s="16" t="n">
        <v>100</v>
      </c>
      <c r="U211" s="16" t="n">
        <v>100</v>
      </c>
      <c r="V211" s="16" t="n">
        <v>90</v>
      </c>
      <c r="W211" s="16" t="n">
        <v>130</v>
      </c>
      <c r="X211" s="22" t="n">
        <v>5</v>
      </c>
      <c r="Y211" s="18" t="n">
        <v>4.8</v>
      </c>
      <c r="Z211" s="18" t="n">
        <v>6</v>
      </c>
      <c r="AA211" s="23" t="n">
        <v>0.1</v>
      </c>
      <c r="AB211" s="15" t="n">
        <v>1.00893935009091</v>
      </c>
      <c r="AC211" s="16" t="n">
        <v>320</v>
      </c>
      <c r="AD211" s="16" t="n">
        <v>1</v>
      </c>
      <c r="AE211" s="16" t="s">
        <v>794</v>
      </c>
      <c r="AF211" s="15" t="n">
        <f aca="false">VLOOKUP($AE211,STARING_REEKSEN!$A:$J,3,0)</f>
        <v>0.01</v>
      </c>
      <c r="AG211" s="15" t="n">
        <f aca="false">VLOOKUP($AE211,STARING_REEKSEN!$A:$J,4,0)</f>
        <v>0.53</v>
      </c>
      <c r="AH211" s="15" t="n">
        <f aca="false">VLOOKUP($AE211,STARING_REEKSEN!$A:$J,5,0)*100</f>
        <v>1.66</v>
      </c>
      <c r="AI211" s="15" t="n">
        <f aca="false">VLOOKUP($AE211,STARING_REEKSEN!$A:$J,6,0)</f>
        <v>1.091</v>
      </c>
      <c r="AJ211" s="15" t="n">
        <f aca="false">VLOOKUP($AE211,STARING_REEKSEN!$A:$J,7,0)/100</f>
        <v>0.0225</v>
      </c>
      <c r="AK211" s="24" t="n">
        <f aca="false">VLOOKUP($AE211,STARING_REEKSEN!$A:$J,8,0)</f>
        <v>-4.494</v>
      </c>
      <c r="AL211" s="15" t="n">
        <f aca="false">1-(1/AI211)</f>
        <v>0.0834097158570119</v>
      </c>
      <c r="AM211" s="0" t="n">
        <f aca="false">(I211)/100</f>
        <v>0.08</v>
      </c>
      <c r="AN211" s="25" t="n">
        <f aca="false">1+POWER(AH211*AM211,AI211)</f>
        <v>1.11051191378732</v>
      </c>
      <c r="AO211" s="25" t="n">
        <f aca="false">POWER(AH211*AM211,AI211-1)</f>
        <v>0.832168025506951</v>
      </c>
      <c r="AP211" s="25" t="n">
        <f aca="false">POWER(POWER(AN211,AL211)-AO211,2)</f>
        <v>0.0311922946681084</v>
      </c>
      <c r="AQ211" s="25" t="n">
        <f aca="false">POWER(AN211,AL211*(AK211+2))</f>
        <v>0.978430731360998</v>
      </c>
      <c r="AR211" s="26" t="n">
        <f aca="false">AJ211</f>
        <v>0.0225</v>
      </c>
      <c r="AS211" s="15" t="n">
        <f aca="false">(J211-I211)/100</f>
        <v>0.12</v>
      </c>
      <c r="AT211" s="15" t="n">
        <f aca="false">AR211*AS211</f>
        <v>0.0027</v>
      </c>
      <c r="AU211" s="15" t="n">
        <f aca="false">AF211+(AG211-AF211)/POWER(AN211,AL211)</f>
        <v>0.525473406334065</v>
      </c>
      <c r="AV211" s="15" t="n">
        <f aca="false">AU211*AS211</f>
        <v>0.0630568087600878</v>
      </c>
      <c r="AW211" s="15" t="n">
        <f aca="false">K211*AS211</f>
        <v>0.96</v>
      </c>
      <c r="AX211" s="42" t="n">
        <f aca="false">ROUND(SUMIF(B:B,B211,AT:AT)/SUMIF(B:B,B211,AS:AS),4)</f>
        <v>0.0531</v>
      </c>
      <c r="AY211" s="42" t="n">
        <f aca="false">IF(SUMIF(B:B,B211,AS:AS)&lt;=0,0,AX211)</f>
        <v>0.0531</v>
      </c>
      <c r="AZ211" s="15" t="n">
        <f aca="false">ROUND(SUMIF(B:B,B211,AV:AV)/SUMIF(B:B,B211,AS:AS),2)</f>
        <v>0.65</v>
      </c>
      <c r="BA211" s="0" t="n">
        <f aca="false">ROUND(SUMIF(B:B,B211,AW:AW)/SUMIF(B:B,B211,AS:AS),0)/100</f>
        <v>0.35</v>
      </c>
      <c r="BB211" s="0" t="n">
        <f aca="false">IF(B211&lt;207,IF(NOT(B211=B210),IF(N211&gt;25,(J211-I211)/100,0),IF(BB210&gt;0,IF(N211&gt;25,(J211-I211)/100,0),0)),0)</f>
        <v>0</v>
      </c>
      <c r="BC211" s="0" t="n">
        <f aca="false">SUMIF(B:B,B211,BB:BB)</f>
        <v>0</v>
      </c>
    </row>
    <row r="212" customFormat="false" ht="12.8" hidden="false" customHeight="false" outlineLevel="0" collapsed="false">
      <c r="A212" s="14" t="n">
        <v>4015</v>
      </c>
      <c r="B212" s="15" t="n">
        <v>404</v>
      </c>
      <c r="C212" s="15" t="n">
        <v>46</v>
      </c>
      <c r="D212" s="16" t="n">
        <v>16040</v>
      </c>
      <c r="E212" s="16" t="s">
        <v>793</v>
      </c>
      <c r="F212" s="16" t="s">
        <v>700</v>
      </c>
      <c r="G212" s="16" t="n">
        <v>3</v>
      </c>
      <c r="H212" s="16" t="s">
        <v>717</v>
      </c>
      <c r="I212" s="16" t="n">
        <v>20</v>
      </c>
      <c r="J212" s="16" t="n">
        <v>40</v>
      </c>
      <c r="K212" s="44" t="n">
        <v>3</v>
      </c>
      <c r="L212" s="18" t="n">
        <v>1</v>
      </c>
      <c r="M212" s="18" t="n">
        <v>10</v>
      </c>
      <c r="N212" s="19" t="n">
        <v>60</v>
      </c>
      <c r="O212" s="16" t="n">
        <v>40</v>
      </c>
      <c r="P212" s="16" t="n">
        <v>70</v>
      </c>
      <c r="Q212" s="20" t="n">
        <v>37</v>
      </c>
      <c r="R212" s="21" t="n">
        <v>97</v>
      </c>
      <c r="S212" s="16" t="n">
        <v>90</v>
      </c>
      <c r="T212" s="16" t="n">
        <v>100</v>
      </c>
      <c r="U212" s="16" t="n">
        <v>100</v>
      </c>
      <c r="V212" s="16" t="n">
        <v>90</v>
      </c>
      <c r="W212" s="16" t="n">
        <v>130</v>
      </c>
      <c r="X212" s="22" t="n">
        <v>5.2</v>
      </c>
      <c r="Y212" s="18" t="n">
        <v>4.8</v>
      </c>
      <c r="Z212" s="18" t="n">
        <v>6</v>
      </c>
      <c r="AA212" s="23" t="n">
        <v>0.1</v>
      </c>
      <c r="AB212" s="15" t="n">
        <v>1.13675596590453</v>
      </c>
      <c r="AC212" s="16" t="n">
        <v>320</v>
      </c>
      <c r="AD212" s="16" t="n">
        <v>0</v>
      </c>
      <c r="AE212" s="16" t="s">
        <v>718</v>
      </c>
      <c r="AF212" s="15" t="n">
        <f aca="false">VLOOKUP($AE212,STARING_REEKSEN!$A:$J,3,0)</f>
        <v>0.01</v>
      </c>
      <c r="AG212" s="15" t="n">
        <f aca="false">VLOOKUP($AE212,STARING_REEKSEN!$A:$J,4,0)</f>
        <v>0.573</v>
      </c>
      <c r="AH212" s="15" t="n">
        <f aca="false">VLOOKUP($AE212,STARING_REEKSEN!$A:$J,5,0)*100</f>
        <v>2.79</v>
      </c>
      <c r="AI212" s="15" t="n">
        <f aca="false">VLOOKUP($AE212,STARING_REEKSEN!$A:$J,6,0)</f>
        <v>1.08</v>
      </c>
      <c r="AJ212" s="15" t="n">
        <f aca="false">VLOOKUP($AE212,STARING_REEKSEN!$A:$J,7,0)/100</f>
        <v>0.0969</v>
      </c>
      <c r="AK212" s="24" t="n">
        <f aca="false">VLOOKUP($AE212,STARING_REEKSEN!$A:$J,8,0)</f>
        <v>-6.091</v>
      </c>
      <c r="AL212" s="15" t="n">
        <f aca="false">1-(1/AI212)</f>
        <v>0.0740740740740742</v>
      </c>
      <c r="AM212" s="0" t="n">
        <f aca="false">(I212)/100</f>
        <v>0.2</v>
      </c>
      <c r="AN212" s="25" t="n">
        <f aca="false">1+POWER(AH212*AM212,AI212)</f>
        <v>1.5325555743174</v>
      </c>
      <c r="AO212" s="25" t="n">
        <f aca="false">POWER(AH212*AM212,AI212-1)</f>
        <v>0.954400670819712</v>
      </c>
      <c r="AP212" s="25" t="n">
        <f aca="false">POWER(POWER(AN212,AL212)-AO212,2)</f>
        <v>0.00604189820581416</v>
      </c>
      <c r="AQ212" s="25" t="n">
        <f aca="false">POWER(AN212,AL212*(AK212+2))</f>
        <v>0.878642111794139</v>
      </c>
      <c r="AR212" s="26" t="n">
        <f aca="false">AJ212</f>
        <v>0.0969</v>
      </c>
      <c r="AS212" s="15" t="n">
        <f aca="false">(J212-I212)/100</f>
        <v>0.2</v>
      </c>
      <c r="AT212" s="15" t="n">
        <f aca="false">AR212*AS212</f>
        <v>0.01938</v>
      </c>
      <c r="AU212" s="15" t="n">
        <f aca="false">AF212+(AG212-AF212)/POWER(AN212,AL212)</f>
        <v>0.555473754270621</v>
      </c>
      <c r="AV212" s="15" t="n">
        <f aca="false">AU212*AS212</f>
        <v>0.111094750854124</v>
      </c>
      <c r="AW212" s="15" t="n">
        <f aca="false">K212*AS212</f>
        <v>0.6</v>
      </c>
      <c r="AX212" s="42" t="n">
        <f aca="false">ROUND(SUMIF(B:B,B212,AT:AT)/SUMIF(B:B,B212,AS:AS),4)</f>
        <v>0.0531</v>
      </c>
      <c r="AY212" s="42" t="n">
        <f aca="false">IF(SUMIF(B:B,B212,AS:AS)&lt;=0,0,AX212)</f>
        <v>0.0531</v>
      </c>
      <c r="AZ212" s="15" t="n">
        <f aca="false">ROUND(SUMIF(B:B,B212,AV:AV)/SUMIF(B:B,B212,AS:AS),2)</f>
        <v>0.65</v>
      </c>
      <c r="BA212" s="0" t="n">
        <f aca="false">ROUND(SUMIF(B:B,B212,AW:AW)/SUMIF(B:B,B212,AS:AS),0)/100</f>
        <v>0.35</v>
      </c>
      <c r="BB212" s="0" t="n">
        <f aca="false">IF(B212&lt;207,IF(NOT(B212=B211),IF(N212&gt;25,(J212-I212)/100,0),IF(BB211&gt;0,IF(N212&gt;25,(J212-I212)/100,0),0)),0)</f>
        <v>0</v>
      </c>
      <c r="BC212" s="0" t="n">
        <f aca="false">SUMIF(B:B,B212,BB:BB)</f>
        <v>0</v>
      </c>
    </row>
    <row r="213" customFormat="false" ht="12.8" hidden="false" customHeight="false" outlineLevel="0" collapsed="false">
      <c r="A213" s="14" t="n">
        <v>4015</v>
      </c>
      <c r="B213" s="15" t="n">
        <v>404</v>
      </c>
      <c r="C213" s="15" t="n">
        <v>46</v>
      </c>
      <c r="D213" s="16" t="n">
        <v>16040</v>
      </c>
      <c r="E213" s="16" t="s">
        <v>793</v>
      </c>
      <c r="F213" s="16" t="s">
        <v>700</v>
      </c>
      <c r="G213" s="16" t="n">
        <v>4</v>
      </c>
      <c r="H213" s="16" t="s">
        <v>755</v>
      </c>
      <c r="I213" s="16" t="n">
        <v>40</v>
      </c>
      <c r="J213" s="16" t="n">
        <v>60</v>
      </c>
      <c r="K213" s="44" t="n">
        <v>3</v>
      </c>
      <c r="L213" s="18" t="n">
        <v>1</v>
      </c>
      <c r="M213" s="18" t="n">
        <v>10</v>
      </c>
      <c r="N213" s="19" t="n">
        <v>65</v>
      </c>
      <c r="O213" s="16" t="n">
        <v>40</v>
      </c>
      <c r="P213" s="16" t="n">
        <v>70</v>
      </c>
      <c r="Q213" s="20" t="n">
        <v>34</v>
      </c>
      <c r="R213" s="21" t="n">
        <v>99</v>
      </c>
      <c r="S213" s="16" t="n">
        <v>90</v>
      </c>
      <c r="T213" s="16" t="n">
        <v>100</v>
      </c>
      <c r="U213" s="16" t="n">
        <v>100</v>
      </c>
      <c r="V213" s="16" t="n">
        <v>90</v>
      </c>
      <c r="W213" s="16" t="n">
        <v>130</v>
      </c>
      <c r="X213" s="22" t="n">
        <v>5.2</v>
      </c>
      <c r="Y213" s="18" t="n">
        <v>4.8</v>
      </c>
      <c r="Z213" s="18" t="n">
        <v>6</v>
      </c>
      <c r="AA213" s="23" t="n">
        <v>0.1</v>
      </c>
      <c r="AB213" s="15" t="n">
        <v>1.11164064130206</v>
      </c>
      <c r="AC213" s="16" t="n">
        <v>320</v>
      </c>
      <c r="AD213" s="16" t="n">
        <v>0</v>
      </c>
      <c r="AE213" s="16" t="s">
        <v>718</v>
      </c>
      <c r="AF213" s="15" t="n">
        <f aca="false">VLOOKUP($AE213,STARING_REEKSEN!$A:$J,3,0)</f>
        <v>0.01</v>
      </c>
      <c r="AG213" s="15" t="n">
        <f aca="false">VLOOKUP($AE213,STARING_REEKSEN!$A:$J,4,0)</f>
        <v>0.573</v>
      </c>
      <c r="AH213" s="15" t="n">
        <f aca="false">VLOOKUP($AE213,STARING_REEKSEN!$A:$J,5,0)*100</f>
        <v>2.79</v>
      </c>
      <c r="AI213" s="15" t="n">
        <f aca="false">VLOOKUP($AE213,STARING_REEKSEN!$A:$J,6,0)</f>
        <v>1.08</v>
      </c>
      <c r="AJ213" s="15" t="n">
        <f aca="false">VLOOKUP($AE213,STARING_REEKSEN!$A:$J,7,0)/100</f>
        <v>0.0969</v>
      </c>
      <c r="AK213" s="24" t="n">
        <f aca="false">VLOOKUP($AE213,STARING_REEKSEN!$A:$J,8,0)</f>
        <v>-6.091</v>
      </c>
      <c r="AL213" s="15" t="n">
        <f aca="false">1-(1/AI213)</f>
        <v>0.0740740740740742</v>
      </c>
      <c r="AM213" s="0" t="n">
        <f aca="false">(I213)/100</f>
        <v>0.4</v>
      </c>
      <c r="AN213" s="25" t="n">
        <f aca="false">1+POWER(AH213*AM213,AI213)</f>
        <v>2.12584169931004</v>
      </c>
      <c r="AO213" s="25" t="n">
        <f aca="false">POWER(AH213*AM213,AI213-1)</f>
        <v>1.00881872698032</v>
      </c>
      <c r="AP213" s="25" t="n">
        <f aca="false">POWER(POWER(AN213,AL213)-AO213,2)</f>
        <v>0.00236540527454123</v>
      </c>
      <c r="AQ213" s="25" t="n">
        <f aca="false">POWER(AN213,AL213*(AK213+2))</f>
        <v>0.795693847417196</v>
      </c>
      <c r="AR213" s="26" t="n">
        <f aca="false">AJ213</f>
        <v>0.0969</v>
      </c>
      <c r="AS213" s="15" t="n">
        <f aca="false">(J213-I213)/100</f>
        <v>0.2</v>
      </c>
      <c r="AT213" s="15" t="n">
        <f aca="false">AR213*AS213</f>
        <v>0.01938</v>
      </c>
      <c r="AU213" s="15" t="n">
        <f aca="false">AF213+(AG213-AF213)/POWER(AN213,AL213)</f>
        <v>0.542410785906521</v>
      </c>
      <c r="AV213" s="15" t="n">
        <f aca="false">AU213*AS213</f>
        <v>0.108482157181304</v>
      </c>
      <c r="AW213" s="15" t="n">
        <f aca="false">K213*AS213</f>
        <v>0.6</v>
      </c>
      <c r="AX213" s="42" t="n">
        <f aca="false">ROUND(SUMIF(B:B,B213,AT:AT)/SUMIF(B:B,B213,AS:AS),4)</f>
        <v>0.0531</v>
      </c>
      <c r="AY213" s="42" t="n">
        <f aca="false">IF(SUMIF(B:B,B213,AS:AS)&lt;=0,0,AX213)</f>
        <v>0.0531</v>
      </c>
      <c r="AZ213" s="15" t="n">
        <f aca="false">ROUND(SUMIF(B:B,B213,AV:AV)/SUMIF(B:B,B213,AS:AS),2)</f>
        <v>0.65</v>
      </c>
      <c r="BA213" s="0" t="n">
        <f aca="false">ROUND(SUMIF(B:B,B213,AW:AW)/SUMIF(B:B,B213,AS:AS),0)/100</f>
        <v>0.35</v>
      </c>
      <c r="BB213" s="0" t="n">
        <f aca="false">IF(B213&lt;207,IF(NOT(B213=B212),IF(N213&gt;25,(J213-I213)/100,0),IF(BB212&gt;0,IF(N213&gt;25,(J213-I213)/100,0),0)),0)</f>
        <v>0</v>
      </c>
      <c r="BC213" s="0" t="n">
        <f aca="false">SUMIF(B:B,B213,BB:BB)</f>
        <v>0</v>
      </c>
    </row>
    <row r="214" customFormat="false" ht="12.8" hidden="false" customHeight="false" outlineLevel="0" collapsed="false">
      <c r="A214" s="14" t="n">
        <v>4015</v>
      </c>
      <c r="B214" s="15" t="n">
        <v>404</v>
      </c>
      <c r="C214" s="15" t="n">
        <v>46</v>
      </c>
      <c r="D214" s="16" t="n">
        <v>16040</v>
      </c>
      <c r="E214" s="16" t="s">
        <v>793</v>
      </c>
      <c r="F214" s="16" t="s">
        <v>700</v>
      </c>
      <c r="G214" s="16" t="n">
        <v>5</v>
      </c>
      <c r="H214" s="16" t="s">
        <v>713</v>
      </c>
      <c r="I214" s="16" t="n">
        <v>60</v>
      </c>
      <c r="J214" s="16" t="n">
        <v>120</v>
      </c>
      <c r="K214" s="44" t="n">
        <v>65</v>
      </c>
      <c r="L214" s="18" t="n">
        <v>40</v>
      </c>
      <c r="M214" s="18" t="n">
        <v>80</v>
      </c>
      <c r="N214" s="19" t="n">
        <v>65</v>
      </c>
      <c r="O214" s="16" t="n">
        <v>40</v>
      </c>
      <c r="P214" s="16" t="n">
        <v>70</v>
      </c>
      <c r="Q214" s="20" t="n">
        <v>34</v>
      </c>
      <c r="R214" s="21" t="n">
        <v>99</v>
      </c>
      <c r="S214" s="16" t="n">
        <v>90</v>
      </c>
      <c r="T214" s="16" t="n">
        <v>100</v>
      </c>
      <c r="U214" s="16" t="n">
        <v>100</v>
      </c>
      <c r="V214" s="16" t="n">
        <v>90</v>
      </c>
      <c r="W214" s="16" t="n">
        <v>130</v>
      </c>
      <c r="X214" s="22" t="n">
        <v>5.2</v>
      </c>
      <c r="Y214" s="18" t="n">
        <v>4.8</v>
      </c>
      <c r="Z214" s="18" t="n">
        <v>5.4</v>
      </c>
      <c r="AA214" s="23" t="n">
        <v>0.1</v>
      </c>
      <c r="AB214" s="15" t="n">
        <v>0.46</v>
      </c>
      <c r="AC214" s="16" t="n">
        <v>130</v>
      </c>
      <c r="AD214" s="16" t="n">
        <v>0</v>
      </c>
      <c r="AE214" s="16" t="s">
        <v>704</v>
      </c>
      <c r="AF214" s="15" t="n">
        <f aca="false">VLOOKUP($AE214,STARING_REEKSEN!$A:$J,3,0)</f>
        <v>0.01</v>
      </c>
      <c r="AG214" s="15" t="n">
        <f aca="false">VLOOKUP($AE214,STARING_REEKSEN!$A:$J,4,0)</f>
        <v>0.849</v>
      </c>
      <c r="AH214" s="15" t="n">
        <f aca="false">VLOOKUP($AE214,STARING_REEKSEN!$A:$J,5,0)*100</f>
        <v>1.19</v>
      </c>
      <c r="AI214" s="15" t="n">
        <f aca="false">VLOOKUP($AE214,STARING_REEKSEN!$A:$J,6,0)</f>
        <v>1.272</v>
      </c>
      <c r="AJ214" s="15" t="n">
        <f aca="false">VLOOKUP($AE214,STARING_REEKSEN!$A:$J,7,0)/100</f>
        <v>0.034</v>
      </c>
      <c r="AK214" s="24" t="n">
        <f aca="false">VLOOKUP($AE214,STARING_REEKSEN!$A:$J,8,0)</f>
        <v>-1.249</v>
      </c>
      <c r="AL214" s="15" t="n">
        <f aca="false">1-(1/AI214)</f>
        <v>0.213836477987421</v>
      </c>
      <c r="AM214" s="0" t="n">
        <f aca="false">(I214)/100</f>
        <v>0.6</v>
      </c>
      <c r="AN214" s="25" t="n">
        <f aca="false">1+POWER(AH214*AM214,AI214)</f>
        <v>1.65148455679765</v>
      </c>
      <c r="AO214" s="25" t="n">
        <f aca="false">POWER(AH214*AM214,AI214-1)</f>
        <v>0.912443356859454</v>
      </c>
      <c r="AP214" s="25" t="n">
        <f aca="false">POWER(POWER(AN214,AL214)-AO214,2)</f>
        <v>0.0403200296778231</v>
      </c>
      <c r="AQ214" s="25" t="n">
        <f aca="false">POWER(AN214,AL214*(AK214+2))</f>
        <v>1.08389878390265</v>
      </c>
      <c r="AR214" s="26" t="n">
        <f aca="false">AJ214</f>
        <v>0.034</v>
      </c>
      <c r="AS214" s="15" t="n">
        <f aca="false">(J214-I214)/100</f>
        <v>0.6</v>
      </c>
      <c r="AT214" s="15" t="n">
        <f aca="false">AR214*AS214</f>
        <v>0.0204</v>
      </c>
      <c r="AU214" s="15" t="n">
        <f aca="false">AF214+(AG214-AF214)/POWER(AN214,AL214)</f>
        <v>0.763654751392676</v>
      </c>
      <c r="AV214" s="15" t="n">
        <f aca="false">AU214*AS214</f>
        <v>0.458192850835605</v>
      </c>
      <c r="AW214" s="15" t="n">
        <f aca="false">K214*AS214</f>
        <v>39</v>
      </c>
      <c r="AX214" s="42" t="n">
        <f aca="false">ROUND(SUMIF(B:B,B214,AT:AT)/SUMIF(B:B,B214,AS:AS),4)</f>
        <v>0.0531</v>
      </c>
      <c r="AY214" s="42" t="n">
        <f aca="false">IF(SUMIF(B:B,B214,AS:AS)&lt;=0,0,AX214)</f>
        <v>0.0531</v>
      </c>
      <c r="AZ214" s="15" t="n">
        <f aca="false">ROUND(SUMIF(B:B,B214,AV:AV)/SUMIF(B:B,B214,AS:AS),2)</f>
        <v>0.65</v>
      </c>
      <c r="BA214" s="0" t="n">
        <f aca="false">ROUND(SUMIF(B:B,B214,AW:AW)/SUMIF(B:B,B214,AS:AS),0)/100</f>
        <v>0.35</v>
      </c>
      <c r="BB214" s="0" t="n">
        <f aca="false">IF(B214&lt;207,IF(NOT(B214=B213),IF(N214&gt;25,(J214-I214)/100,0),IF(BB213&gt;0,IF(N214&gt;25,(J214-I214)/100,0),0)),0)</f>
        <v>0</v>
      </c>
      <c r="BC214" s="0" t="n">
        <f aca="false">SUMIF(B:B,B214,BB:BB)</f>
        <v>0</v>
      </c>
    </row>
    <row r="215" customFormat="false" ht="12.8" hidden="false" customHeight="false" outlineLevel="0" collapsed="false">
      <c r="A215" s="14" t="n">
        <v>4002</v>
      </c>
      <c r="B215" s="15" t="n">
        <v>405</v>
      </c>
      <c r="C215" s="15" t="n">
        <v>52</v>
      </c>
      <c r="D215" s="45" t="n">
        <v>15130</v>
      </c>
      <c r="E215" s="16" t="s">
        <v>327</v>
      </c>
      <c r="F215" s="16" t="s">
        <v>700</v>
      </c>
      <c r="G215" s="16" t="n">
        <v>1</v>
      </c>
      <c r="H215" s="16" t="s">
        <v>701</v>
      </c>
      <c r="I215" s="16" t="n">
        <v>0</v>
      </c>
      <c r="J215" s="16" t="n">
        <v>8</v>
      </c>
      <c r="K215" s="44" t="n">
        <v>12</v>
      </c>
      <c r="L215" s="18" t="n">
        <v>5</v>
      </c>
      <c r="M215" s="18" t="n">
        <v>20</v>
      </c>
      <c r="N215" s="19" t="n">
        <v>40</v>
      </c>
      <c r="O215" s="16" t="n">
        <v>35</v>
      </c>
      <c r="P215" s="16" t="n">
        <v>60</v>
      </c>
      <c r="Q215" s="20" t="n">
        <v>55</v>
      </c>
      <c r="R215" s="21" t="n">
        <v>95</v>
      </c>
      <c r="S215" s="16" t="n">
        <v>85</v>
      </c>
      <c r="T215" s="16" t="n">
        <v>100</v>
      </c>
      <c r="U215" s="16" t="n">
        <v>70</v>
      </c>
      <c r="V215" s="16" t="n">
        <v>60</v>
      </c>
      <c r="W215" s="16" t="n">
        <v>100</v>
      </c>
      <c r="X215" s="22" t="n">
        <v>5.1</v>
      </c>
      <c r="Y215" s="18" t="n">
        <v>4.8</v>
      </c>
      <c r="Z215" s="18" t="n">
        <v>6</v>
      </c>
      <c r="AA215" s="23" t="n">
        <v>0.1</v>
      </c>
      <c r="AB215" s="15" t="n">
        <v>0.905521354257822</v>
      </c>
      <c r="AC215" s="16" t="n">
        <v>210</v>
      </c>
      <c r="AD215" s="16" t="n">
        <v>1</v>
      </c>
      <c r="AE215" s="16" t="s">
        <v>795</v>
      </c>
      <c r="AF215" s="15" t="n">
        <f aca="false">VLOOKUP($AE215,STARING_REEKSEN!$A:$J,3,0)</f>
        <v>0.01</v>
      </c>
      <c r="AG215" s="15" t="n">
        <f aca="false">VLOOKUP($AE215,STARING_REEKSEN!$A:$J,4,0)</f>
        <v>0.591</v>
      </c>
      <c r="AH215" s="15" t="n">
        <f aca="false">VLOOKUP($AE215,STARING_REEKSEN!$A:$J,5,0)*100</f>
        <v>2.16</v>
      </c>
      <c r="AI215" s="15" t="n">
        <f aca="false">VLOOKUP($AE215,STARING_REEKSEN!$A:$J,6,0)</f>
        <v>1.107</v>
      </c>
      <c r="AJ215" s="15" t="n">
        <f aca="false">VLOOKUP($AE215,STARING_REEKSEN!$A:$J,7,0)/100</f>
        <v>0.0631</v>
      </c>
      <c r="AK215" s="24" t="n">
        <f aca="false">VLOOKUP($AE215,STARING_REEKSEN!$A:$J,8,0)</f>
        <v>-5.549</v>
      </c>
      <c r="AL215" s="15" t="n">
        <f aca="false">1-(1/AI215)</f>
        <v>0.096657633242999</v>
      </c>
      <c r="AM215" s="0" t="n">
        <f aca="false">(I215)/100</f>
        <v>0</v>
      </c>
      <c r="AN215" s="25" t="n">
        <f aca="false">1+POWER(AH215*AM215,AI215)</f>
        <v>1</v>
      </c>
      <c r="AO215" s="25" t="n">
        <f aca="false">POWER(AH215*AM215,AI215-1)</f>
        <v>0</v>
      </c>
      <c r="AP215" s="25" t="n">
        <f aca="false">POWER(POWER(AN215,AL215)-AO215,2)</f>
        <v>1</v>
      </c>
      <c r="AQ215" s="25" t="n">
        <f aca="false">POWER(AN215,AL215*(AK215+2))</f>
        <v>1</v>
      </c>
      <c r="AR215" s="26" t="n">
        <f aca="false">AJ215</f>
        <v>0.0631</v>
      </c>
      <c r="AS215" s="15" t="n">
        <f aca="false">(J215-I215)/100</f>
        <v>0.08</v>
      </c>
      <c r="AT215" s="15" t="n">
        <f aca="false">AR215*AS215</f>
        <v>0.005048</v>
      </c>
      <c r="AU215" s="15" t="n">
        <f aca="false">AF215+(AG215-AF215)/POWER(AN215,AL215)</f>
        <v>0.591</v>
      </c>
      <c r="AV215" s="15" t="n">
        <f aca="false">AU215*AS215</f>
        <v>0.04728</v>
      </c>
      <c r="AW215" s="15" t="n">
        <f aca="false">K215*AS215</f>
        <v>0.96</v>
      </c>
      <c r="AX215" s="42" t="n">
        <f aca="false">ROUND(SUMIF(B:B,B215,AT:AT)/SUMIF(B:B,B215,AS:AS),4)</f>
        <v>0.0331</v>
      </c>
      <c r="AY215" s="42" t="n">
        <f aca="false">IF(SUMIF(B:B,B215,AS:AS)&lt;=0,0,AX215)</f>
        <v>0.0331</v>
      </c>
      <c r="AZ215" s="15" t="n">
        <f aca="false">ROUND(SUMIF(B:B,B215,AV:AV)/SUMIF(B:B,B215,AS:AS),2)</f>
        <v>0.68</v>
      </c>
      <c r="BA215" s="0" t="n">
        <f aca="false">ROUND(SUMIF(B:B,B215,AW:AW)/SUMIF(B:B,B215,AS:AS),0)/100</f>
        <v>0.45</v>
      </c>
      <c r="BB215" s="0" t="n">
        <f aca="false">IF(B215&lt;207,IF(NOT(B215=B214),IF(N215&gt;25,(J215-I215)/100,0),IF(BB214&gt;0,IF(N215&gt;25,(J215-I215)/100,0),0)),0)</f>
        <v>0</v>
      </c>
      <c r="BC215" s="0" t="n">
        <f aca="false">SUMIF(B:B,B215,BB:BB)</f>
        <v>0</v>
      </c>
    </row>
    <row r="216" customFormat="false" ht="12.8" hidden="false" customHeight="false" outlineLevel="0" collapsed="false">
      <c r="A216" s="14" t="n">
        <v>4002</v>
      </c>
      <c r="B216" s="15" t="n">
        <v>405</v>
      </c>
      <c r="C216" s="15" t="n">
        <v>52</v>
      </c>
      <c r="D216" s="45" t="n">
        <v>15130</v>
      </c>
      <c r="E216" s="16" t="s">
        <v>327</v>
      </c>
      <c r="F216" s="16" t="s">
        <v>700</v>
      </c>
      <c r="G216" s="16" t="n">
        <v>2</v>
      </c>
      <c r="H216" s="16" t="s">
        <v>771</v>
      </c>
      <c r="I216" s="16" t="n">
        <v>8</v>
      </c>
      <c r="J216" s="16" t="n">
        <v>20</v>
      </c>
      <c r="K216" s="44" t="n">
        <v>7</v>
      </c>
      <c r="L216" s="18" t="n">
        <v>2</v>
      </c>
      <c r="M216" s="18" t="n">
        <v>10</v>
      </c>
      <c r="N216" s="19" t="n">
        <v>40</v>
      </c>
      <c r="O216" s="16" t="n">
        <v>35</v>
      </c>
      <c r="P216" s="16" t="n">
        <v>60</v>
      </c>
      <c r="Q216" s="20" t="n">
        <v>55</v>
      </c>
      <c r="R216" s="21" t="n">
        <v>95</v>
      </c>
      <c r="S216" s="16" t="n">
        <v>85</v>
      </c>
      <c r="T216" s="16" t="n">
        <v>100</v>
      </c>
      <c r="U216" s="16" t="n">
        <v>70</v>
      </c>
      <c r="V216" s="16" t="n">
        <v>60</v>
      </c>
      <c r="W216" s="16" t="n">
        <v>100</v>
      </c>
      <c r="X216" s="22" t="n">
        <v>5.1</v>
      </c>
      <c r="Y216" s="18" t="n">
        <v>4.8</v>
      </c>
      <c r="Z216" s="18" t="n">
        <v>6</v>
      </c>
      <c r="AA216" s="23" t="n">
        <v>0.1</v>
      </c>
      <c r="AB216" s="15" t="n">
        <v>1.1134782920316</v>
      </c>
      <c r="AC216" s="16" t="n">
        <v>210</v>
      </c>
      <c r="AD216" s="16" t="n">
        <v>1</v>
      </c>
      <c r="AE216" s="16" t="s">
        <v>795</v>
      </c>
      <c r="AF216" s="15" t="n">
        <f aca="false">VLOOKUP($AE216,STARING_REEKSEN!$A:$J,3,0)</f>
        <v>0.01</v>
      </c>
      <c r="AG216" s="15" t="n">
        <f aca="false">VLOOKUP($AE216,STARING_REEKSEN!$A:$J,4,0)</f>
        <v>0.591</v>
      </c>
      <c r="AH216" s="15" t="n">
        <f aca="false">VLOOKUP($AE216,STARING_REEKSEN!$A:$J,5,0)*100</f>
        <v>2.16</v>
      </c>
      <c r="AI216" s="15" t="n">
        <f aca="false">VLOOKUP($AE216,STARING_REEKSEN!$A:$J,6,0)</f>
        <v>1.107</v>
      </c>
      <c r="AJ216" s="15" t="n">
        <f aca="false">VLOOKUP($AE216,STARING_REEKSEN!$A:$J,7,0)/100</f>
        <v>0.0631</v>
      </c>
      <c r="AK216" s="24" t="n">
        <f aca="false">VLOOKUP($AE216,STARING_REEKSEN!$A:$J,8,0)</f>
        <v>-5.549</v>
      </c>
      <c r="AL216" s="15" t="n">
        <f aca="false">1-(1/AI216)</f>
        <v>0.096657633242999</v>
      </c>
      <c r="AM216" s="0" t="n">
        <f aca="false">(I216)/100</f>
        <v>0.08</v>
      </c>
      <c r="AN216" s="25" t="n">
        <f aca="false">1+POWER(AH216*AM216,AI216)</f>
        <v>1.14320590234218</v>
      </c>
      <c r="AO216" s="25" t="n">
        <f aca="false">POWER(AH216*AM216,AI216-1)</f>
        <v>0.828737860776504</v>
      </c>
      <c r="AP216" s="25" t="n">
        <f aca="false">POWER(POWER(AN216,AL216)-AO216,2)</f>
        <v>0.0339600382419756</v>
      </c>
      <c r="AQ216" s="25" t="n">
        <f aca="false">POWER(AN216,AL216*(AK216+2))</f>
        <v>0.955126963799684</v>
      </c>
      <c r="AR216" s="26" t="n">
        <f aca="false">AJ216</f>
        <v>0.0631</v>
      </c>
      <c r="AS216" s="15" t="n">
        <f aca="false">(J216-I216)/100</f>
        <v>0.12</v>
      </c>
      <c r="AT216" s="15" t="n">
        <f aca="false">AR216*AS216</f>
        <v>0.007572</v>
      </c>
      <c r="AU216" s="15" t="n">
        <f aca="false">AF216+(AG216-AF216)/POWER(AN216,AL216)</f>
        <v>0.583532403622029</v>
      </c>
      <c r="AV216" s="15" t="n">
        <f aca="false">AU216*AS216</f>
        <v>0.0700238884346435</v>
      </c>
      <c r="AW216" s="15" t="n">
        <f aca="false">K216*AS216</f>
        <v>0.84</v>
      </c>
      <c r="AX216" s="42" t="n">
        <f aca="false">ROUND(SUMIF(B:B,B216,AT:AT)/SUMIF(B:B,B216,AS:AS),4)</f>
        <v>0.0331</v>
      </c>
      <c r="AY216" s="42" t="n">
        <f aca="false">IF(SUMIF(B:B,B216,AS:AS)&lt;=0,0,AX216)</f>
        <v>0.0331</v>
      </c>
      <c r="AZ216" s="15" t="n">
        <f aca="false">ROUND(SUMIF(B:B,B216,AV:AV)/SUMIF(B:B,B216,AS:AS),2)</f>
        <v>0.68</v>
      </c>
      <c r="BA216" s="0" t="n">
        <f aca="false">ROUND(SUMIF(B:B,B216,AW:AW)/SUMIF(B:B,B216,AS:AS),0)/100</f>
        <v>0.45</v>
      </c>
      <c r="BB216" s="0" t="n">
        <f aca="false">IF(B216&lt;207,IF(NOT(B216=B215),IF(N216&gt;25,(J216-I216)/100,0),IF(BB215&gt;0,IF(N216&gt;25,(J216-I216)/100,0),0)),0)</f>
        <v>0</v>
      </c>
      <c r="BC216" s="0" t="n">
        <f aca="false">SUMIF(B:B,B216,BB:BB)</f>
        <v>0</v>
      </c>
    </row>
    <row r="217" customFormat="false" ht="12.8" hidden="false" customHeight="false" outlineLevel="0" collapsed="false">
      <c r="A217" s="14" t="n">
        <v>4002</v>
      </c>
      <c r="B217" s="15" t="n">
        <v>405</v>
      </c>
      <c r="C217" s="15" t="n">
        <v>52</v>
      </c>
      <c r="D217" s="45" t="n">
        <v>15130</v>
      </c>
      <c r="E217" s="16" t="s">
        <v>327</v>
      </c>
      <c r="F217" s="16" t="s">
        <v>700</v>
      </c>
      <c r="G217" s="16" t="n">
        <v>3</v>
      </c>
      <c r="H217" s="16" t="s">
        <v>717</v>
      </c>
      <c r="I217" s="16" t="n">
        <v>20</v>
      </c>
      <c r="J217" s="16" t="n">
        <v>50</v>
      </c>
      <c r="K217" s="44" t="n">
        <v>3</v>
      </c>
      <c r="L217" s="18" t="n">
        <v>1</v>
      </c>
      <c r="M217" s="18" t="n">
        <v>5</v>
      </c>
      <c r="N217" s="19" t="n">
        <v>45</v>
      </c>
      <c r="O217" s="16" t="n">
        <v>35</v>
      </c>
      <c r="P217" s="16" t="n">
        <v>60</v>
      </c>
      <c r="Q217" s="20" t="n">
        <v>50</v>
      </c>
      <c r="R217" s="21" t="n">
        <v>95</v>
      </c>
      <c r="S217" s="16" t="n">
        <v>85</v>
      </c>
      <c r="T217" s="16" t="n">
        <v>100</v>
      </c>
      <c r="U217" s="16" t="n">
        <v>70</v>
      </c>
      <c r="V217" s="16" t="n">
        <v>60</v>
      </c>
      <c r="W217" s="16" t="n">
        <v>100</v>
      </c>
      <c r="X217" s="22" t="n">
        <v>5.1</v>
      </c>
      <c r="Y217" s="18" t="n">
        <v>4.8</v>
      </c>
      <c r="Z217" s="18" t="n">
        <v>6</v>
      </c>
      <c r="AA217" s="23" t="n">
        <v>0.1</v>
      </c>
      <c r="AB217" s="15" t="n">
        <v>1.2194061887794</v>
      </c>
      <c r="AC217" s="16" t="n">
        <v>210</v>
      </c>
      <c r="AD217" s="16" t="n">
        <v>0</v>
      </c>
      <c r="AE217" s="16" t="s">
        <v>735</v>
      </c>
      <c r="AF217" s="15" t="n">
        <f aca="false">VLOOKUP($AE217,STARING_REEKSEN!$A:$J,3,0)</f>
        <v>0.01</v>
      </c>
      <c r="AG217" s="15" t="n">
        <f aca="false">VLOOKUP($AE217,STARING_REEKSEN!$A:$J,4,0)</f>
        <v>0.561</v>
      </c>
      <c r="AH217" s="15" t="n">
        <f aca="false">VLOOKUP($AE217,STARING_REEKSEN!$A:$J,5,0)*100</f>
        <v>0.88</v>
      </c>
      <c r="AI217" s="15" t="n">
        <f aca="false">VLOOKUP($AE217,STARING_REEKSEN!$A:$J,6,0)</f>
        <v>1.158</v>
      </c>
      <c r="AJ217" s="15" t="n">
        <f aca="false">VLOOKUP($AE217,STARING_REEKSEN!$A:$J,7,0)/100</f>
        <v>0.0108</v>
      </c>
      <c r="AK217" s="24" t="n">
        <f aca="false">VLOOKUP($AE217,STARING_REEKSEN!$A:$J,8,0)</f>
        <v>-3.172</v>
      </c>
      <c r="AL217" s="15" t="n">
        <f aca="false">1-(1/AI217)</f>
        <v>0.136442141623489</v>
      </c>
      <c r="AM217" s="0" t="n">
        <f aca="false">(I217)/100</f>
        <v>0.2</v>
      </c>
      <c r="AN217" s="25" t="n">
        <f aca="false">1+POWER(AH217*AM217,AI217)</f>
        <v>1.13375304236545</v>
      </c>
      <c r="AO217" s="25" t="n">
        <f aca="false">POWER(AH217*AM217,AI217-1)</f>
        <v>0.759960467985525</v>
      </c>
      <c r="AP217" s="25" t="n">
        <f aca="false">POWER(POWER(AN217,AL217)-AO217,2)</f>
        <v>0.0662110631722549</v>
      </c>
      <c r="AQ217" s="25" t="n">
        <f aca="false">POWER(AN217,AL217*(AK217+2))</f>
        <v>0.980126071909253</v>
      </c>
      <c r="AR217" s="26" t="n">
        <f aca="false">AJ217</f>
        <v>0.0108</v>
      </c>
      <c r="AS217" s="15" t="n">
        <f aca="false">(J217-I217)/100</f>
        <v>0.3</v>
      </c>
      <c r="AT217" s="15" t="n">
        <f aca="false">AR217*AS217</f>
        <v>0.00324</v>
      </c>
      <c r="AU217" s="15" t="n">
        <f aca="false">AF217+(AG217-AF217)/POWER(AN217,AL217)</f>
        <v>0.551642810193982</v>
      </c>
      <c r="AV217" s="15" t="n">
        <f aca="false">AU217*AS217</f>
        <v>0.165492843058195</v>
      </c>
      <c r="AW217" s="15" t="n">
        <f aca="false">K217*AS217</f>
        <v>0.9</v>
      </c>
      <c r="AX217" s="42" t="n">
        <f aca="false">ROUND(SUMIF(B:B,B217,AT:AT)/SUMIF(B:B,B217,AS:AS),4)</f>
        <v>0.0331</v>
      </c>
      <c r="AY217" s="42" t="n">
        <f aca="false">IF(SUMIF(B:B,B217,AS:AS)&lt;=0,0,AX217)</f>
        <v>0.0331</v>
      </c>
      <c r="AZ217" s="15" t="n">
        <f aca="false">ROUND(SUMIF(B:B,B217,AV:AV)/SUMIF(B:B,B217,AS:AS),2)</f>
        <v>0.68</v>
      </c>
      <c r="BA217" s="0" t="n">
        <f aca="false">ROUND(SUMIF(B:B,B217,AW:AW)/SUMIF(B:B,B217,AS:AS),0)/100</f>
        <v>0.45</v>
      </c>
      <c r="BB217" s="0" t="n">
        <f aca="false">IF(B217&lt;207,IF(NOT(B217=B216),IF(N217&gt;25,(J217-I217)/100,0),IF(BB216&gt;0,IF(N217&gt;25,(J217-I217)/100,0),0)),0)</f>
        <v>0</v>
      </c>
      <c r="BC217" s="0" t="n">
        <f aca="false">SUMIF(B:B,B217,BB:BB)</f>
        <v>0</v>
      </c>
    </row>
    <row r="218" customFormat="false" ht="12.8" hidden="false" customHeight="false" outlineLevel="0" collapsed="false">
      <c r="A218" s="14" t="n">
        <v>4002</v>
      </c>
      <c r="B218" s="15" t="n">
        <v>405</v>
      </c>
      <c r="C218" s="15" t="n">
        <v>52</v>
      </c>
      <c r="D218" s="45" t="n">
        <v>15130</v>
      </c>
      <c r="E218" s="16" t="s">
        <v>327</v>
      </c>
      <c r="F218" s="16" t="s">
        <v>700</v>
      </c>
      <c r="G218" s="16" t="n">
        <v>4</v>
      </c>
      <c r="H218" s="16" t="s">
        <v>719</v>
      </c>
      <c r="I218" s="16" t="n">
        <v>50</v>
      </c>
      <c r="J218" s="16" t="n">
        <v>70</v>
      </c>
      <c r="K218" s="44" t="n">
        <v>45</v>
      </c>
      <c r="L218" s="18" t="n">
        <v>30</v>
      </c>
      <c r="M218" s="18" t="n">
        <v>60</v>
      </c>
      <c r="N218" s="19" t="n">
        <v>40</v>
      </c>
      <c r="O218" s="16" t="n">
        <v>35</v>
      </c>
      <c r="P218" s="16" t="n">
        <v>60</v>
      </c>
      <c r="Q218" s="20" t="n">
        <v>55</v>
      </c>
      <c r="R218" s="21" t="n">
        <v>95</v>
      </c>
      <c r="S218" s="16" t="n">
        <v>60</v>
      </c>
      <c r="T218" s="16" t="n">
        <v>100</v>
      </c>
      <c r="U218" s="16" t="n">
        <v>80</v>
      </c>
      <c r="V218" s="16" t="n">
        <v>70</v>
      </c>
      <c r="W218" s="16" t="n">
        <v>100</v>
      </c>
      <c r="X218" s="22" t="n">
        <v>4.6</v>
      </c>
      <c r="Y218" s="18" t="n">
        <v>4</v>
      </c>
      <c r="Z218" s="18" t="n">
        <v>5</v>
      </c>
      <c r="AA218" s="23" t="n">
        <v>0</v>
      </c>
      <c r="AB218" s="15" t="n">
        <v>0.4</v>
      </c>
      <c r="AC218" s="16" t="n">
        <v>130</v>
      </c>
      <c r="AD218" s="16" t="n">
        <v>0</v>
      </c>
      <c r="AE218" s="16" t="s">
        <v>704</v>
      </c>
      <c r="AF218" s="15" t="n">
        <f aca="false">VLOOKUP($AE218,STARING_REEKSEN!$A:$J,3,0)</f>
        <v>0.01</v>
      </c>
      <c r="AG218" s="15" t="n">
        <f aca="false">VLOOKUP($AE218,STARING_REEKSEN!$A:$J,4,0)</f>
        <v>0.849</v>
      </c>
      <c r="AH218" s="15" t="n">
        <f aca="false">VLOOKUP($AE218,STARING_REEKSEN!$A:$J,5,0)*100</f>
        <v>1.19</v>
      </c>
      <c r="AI218" s="15" t="n">
        <f aca="false">VLOOKUP($AE218,STARING_REEKSEN!$A:$J,6,0)</f>
        <v>1.272</v>
      </c>
      <c r="AJ218" s="15" t="n">
        <f aca="false">VLOOKUP($AE218,STARING_REEKSEN!$A:$J,7,0)/100</f>
        <v>0.034</v>
      </c>
      <c r="AK218" s="24" t="n">
        <f aca="false">VLOOKUP($AE218,STARING_REEKSEN!$A:$J,8,0)</f>
        <v>-1.249</v>
      </c>
      <c r="AL218" s="15" t="n">
        <f aca="false">1-(1/AI218)</f>
        <v>0.213836477987421</v>
      </c>
      <c r="AM218" s="0" t="n">
        <f aca="false">(I218)/100</f>
        <v>0.5</v>
      </c>
      <c r="AN218" s="25" t="n">
        <f aca="false">1+POWER(AH218*AM218,AI218)</f>
        <v>1.51663708872162</v>
      </c>
      <c r="AO218" s="25" t="n">
        <f aca="false">POWER(AH218*AM218,AI218-1)</f>
        <v>0.868297628103563</v>
      </c>
      <c r="AP218" s="25" t="n">
        <f aca="false">POWER(POWER(AN218,AL218)-AO218,2)</f>
        <v>0.0505578427669764</v>
      </c>
      <c r="AQ218" s="25" t="n">
        <f aca="false">POWER(AN218,AL218*(AK218+2))</f>
        <v>1.06917305165961</v>
      </c>
      <c r="AR218" s="26" t="n">
        <f aca="false">AJ218</f>
        <v>0.034</v>
      </c>
      <c r="AS218" s="15" t="n">
        <f aca="false">(J218-I218)/100</f>
        <v>0.2</v>
      </c>
      <c r="AT218" s="15" t="n">
        <f aca="false">AR218*AS218</f>
        <v>0.0068</v>
      </c>
      <c r="AU218" s="15" t="n">
        <f aca="false">AF218+(AG218-AF218)/POWER(AN218,AL218)</f>
        <v>0.77750791185747</v>
      </c>
      <c r="AV218" s="15" t="n">
        <f aca="false">AU218*AS218</f>
        <v>0.155501582371494</v>
      </c>
      <c r="AW218" s="15" t="n">
        <f aca="false">K218*AS218</f>
        <v>9</v>
      </c>
      <c r="AX218" s="42" t="n">
        <f aca="false">ROUND(SUMIF(B:B,B218,AT:AT)/SUMIF(B:B,B218,AS:AS),4)</f>
        <v>0.0331</v>
      </c>
      <c r="AY218" s="42" t="n">
        <f aca="false">IF(SUMIF(B:B,B218,AS:AS)&lt;=0,0,AX218)</f>
        <v>0.0331</v>
      </c>
      <c r="AZ218" s="15" t="n">
        <f aca="false">ROUND(SUMIF(B:B,B218,AV:AV)/SUMIF(B:B,B218,AS:AS),2)</f>
        <v>0.68</v>
      </c>
      <c r="BA218" s="0" t="n">
        <f aca="false">ROUND(SUMIF(B:B,B218,AW:AW)/SUMIF(B:B,B218,AS:AS),0)/100</f>
        <v>0.45</v>
      </c>
      <c r="BB218" s="0" t="n">
        <f aca="false">IF(B218&lt;207,IF(NOT(B218=B217),IF(N218&gt;25,(J218-I218)/100,0),IF(BB217&gt;0,IF(N218&gt;25,(J218-I218)/100,0),0)),0)</f>
        <v>0</v>
      </c>
      <c r="BC218" s="0" t="n">
        <f aca="false">SUMIF(B:B,B218,BB:BB)</f>
        <v>0</v>
      </c>
    </row>
    <row r="219" customFormat="false" ht="12.8" hidden="false" customHeight="false" outlineLevel="0" collapsed="false">
      <c r="A219" s="14" t="n">
        <v>4002</v>
      </c>
      <c r="B219" s="15" t="n">
        <v>405</v>
      </c>
      <c r="C219" s="15" t="n">
        <v>52</v>
      </c>
      <c r="D219" s="45" t="n">
        <v>15130</v>
      </c>
      <c r="E219" s="16" t="s">
        <v>327</v>
      </c>
      <c r="F219" s="16" t="s">
        <v>700</v>
      </c>
      <c r="G219" s="16" t="n">
        <v>5</v>
      </c>
      <c r="H219" s="16" t="s">
        <v>713</v>
      </c>
      <c r="I219" s="16" t="n">
        <v>70</v>
      </c>
      <c r="J219" s="16" t="n">
        <v>120</v>
      </c>
      <c r="K219" s="44" t="n">
        <v>85</v>
      </c>
      <c r="L219" s="18" t="n">
        <v>60</v>
      </c>
      <c r="M219" s="18" t="n">
        <v>90</v>
      </c>
      <c r="N219" s="19" t="n">
        <v>40</v>
      </c>
      <c r="O219" s="16" t="n">
        <v>35</v>
      </c>
      <c r="P219" s="16" t="n">
        <v>60</v>
      </c>
      <c r="Q219" s="20" t="n">
        <v>55</v>
      </c>
      <c r="R219" s="21" t="n">
        <v>95</v>
      </c>
      <c r="S219" s="16" t="n">
        <v>60</v>
      </c>
      <c r="T219" s="16" t="n">
        <v>100</v>
      </c>
      <c r="U219" s="16" t="n">
        <v>80</v>
      </c>
      <c r="V219" s="16" t="n">
        <v>70</v>
      </c>
      <c r="W219" s="16" t="n">
        <v>100</v>
      </c>
      <c r="X219" s="22" t="n">
        <v>4.6</v>
      </c>
      <c r="Y219" s="18" t="n">
        <v>4</v>
      </c>
      <c r="Z219" s="18" t="n">
        <v>5</v>
      </c>
      <c r="AA219" s="23" t="n">
        <v>0</v>
      </c>
      <c r="AB219" s="15" t="n">
        <v>0.35</v>
      </c>
      <c r="AC219" s="16" t="n">
        <v>130</v>
      </c>
      <c r="AD219" s="16" t="n">
        <v>0</v>
      </c>
      <c r="AE219" s="16" t="s">
        <v>704</v>
      </c>
      <c r="AF219" s="15" t="n">
        <f aca="false">VLOOKUP($AE219,STARING_REEKSEN!$A:$J,3,0)</f>
        <v>0.01</v>
      </c>
      <c r="AG219" s="15" t="n">
        <f aca="false">VLOOKUP($AE219,STARING_REEKSEN!$A:$J,4,0)</f>
        <v>0.849</v>
      </c>
      <c r="AH219" s="15" t="n">
        <f aca="false">VLOOKUP($AE219,STARING_REEKSEN!$A:$J,5,0)*100</f>
        <v>1.19</v>
      </c>
      <c r="AI219" s="15" t="n">
        <f aca="false">VLOOKUP($AE219,STARING_REEKSEN!$A:$J,6,0)</f>
        <v>1.272</v>
      </c>
      <c r="AJ219" s="15" t="n">
        <f aca="false">VLOOKUP($AE219,STARING_REEKSEN!$A:$J,7,0)/100</f>
        <v>0.034</v>
      </c>
      <c r="AK219" s="24" t="n">
        <f aca="false">VLOOKUP($AE219,STARING_REEKSEN!$A:$J,8,0)</f>
        <v>-1.249</v>
      </c>
      <c r="AL219" s="15" t="n">
        <f aca="false">1-(1/AI219)</f>
        <v>0.213836477987421</v>
      </c>
      <c r="AM219" s="0" t="n">
        <f aca="false">(I219)/100</f>
        <v>0.7</v>
      </c>
      <c r="AN219" s="25" t="n">
        <f aca="false">1+POWER(AH219*AM219,AI219)</f>
        <v>1.7926116324389</v>
      </c>
      <c r="AO219" s="25" t="n">
        <f aca="false">POWER(AH219*AM219,AI219-1)</f>
        <v>0.951514564752584</v>
      </c>
      <c r="AP219" s="25" t="n">
        <f aca="false">POWER(POWER(AN219,AL219)-AO219,2)</f>
        <v>0.0329130001320761</v>
      </c>
      <c r="AQ219" s="25" t="n">
        <f aca="false">POWER(AN219,AL219*(AK219+2))</f>
        <v>1.09826628942383</v>
      </c>
      <c r="AR219" s="26" t="n">
        <f aca="false">AJ219</f>
        <v>0.034</v>
      </c>
      <c r="AS219" s="15" t="n">
        <f aca="false">(J219-I219)/100</f>
        <v>0.5</v>
      </c>
      <c r="AT219" s="15" t="n">
        <f aca="false">AR219*AS219</f>
        <v>0.017</v>
      </c>
      <c r="AU219" s="15" t="n">
        <f aca="false">AF219+(AG219-AF219)/POWER(AN219,AL219)</f>
        <v>0.750555074851979</v>
      </c>
      <c r="AV219" s="15" t="n">
        <f aca="false">AU219*AS219</f>
        <v>0.37527753742599</v>
      </c>
      <c r="AW219" s="15" t="n">
        <f aca="false">K219*AS219</f>
        <v>42.5</v>
      </c>
      <c r="AX219" s="42" t="n">
        <f aca="false">ROUND(SUMIF(B:B,B219,AT:AT)/SUMIF(B:B,B219,AS:AS),4)</f>
        <v>0.0331</v>
      </c>
      <c r="AY219" s="42" t="n">
        <f aca="false">IF(SUMIF(B:B,B219,AS:AS)&lt;=0,0,AX219)</f>
        <v>0.0331</v>
      </c>
      <c r="AZ219" s="15" t="n">
        <f aca="false">ROUND(SUMIF(B:B,B219,AV:AV)/SUMIF(B:B,B219,AS:AS),2)</f>
        <v>0.68</v>
      </c>
      <c r="BA219" s="0" t="n">
        <f aca="false">ROUND(SUMIF(B:B,B219,AW:AW)/SUMIF(B:B,B219,AS:AS),0)/100</f>
        <v>0.45</v>
      </c>
      <c r="BB219" s="0" t="n">
        <f aca="false">IF(B219&lt;207,IF(NOT(B219=B218),IF(N219&gt;25,(J219-I219)/100,0),IF(BB218&gt;0,IF(N219&gt;25,(J219-I219)/100,0),0)),0)</f>
        <v>0</v>
      </c>
      <c r="BC219" s="0" t="n">
        <f aca="false">SUMIF(B:B,B219,BB:BB)</f>
        <v>0</v>
      </c>
    </row>
    <row r="220" customFormat="false" ht="12.8" hidden="false" customHeight="false" outlineLevel="0" collapsed="false">
      <c r="A220" s="43" t="n">
        <v>4004</v>
      </c>
      <c r="B220" s="15" t="n">
        <v>406</v>
      </c>
      <c r="C220" s="15" t="n">
        <v>63</v>
      </c>
      <c r="D220" s="16" t="n">
        <v>15250</v>
      </c>
      <c r="E220" s="16" t="s">
        <v>796</v>
      </c>
      <c r="F220" s="16" t="s">
        <v>729</v>
      </c>
      <c r="G220" s="16" t="n">
        <v>1</v>
      </c>
      <c r="H220" s="16" t="s">
        <v>757</v>
      </c>
      <c r="I220" s="16" t="n">
        <v>0</v>
      </c>
      <c r="J220" s="16" t="n">
        <v>25</v>
      </c>
      <c r="K220" s="44" t="n">
        <v>2</v>
      </c>
      <c r="L220" s="18" t="n">
        <v>1</v>
      </c>
      <c r="M220" s="18" t="n">
        <v>4</v>
      </c>
      <c r="N220" s="19" t="n">
        <v>14</v>
      </c>
      <c r="O220" s="16" t="n">
        <v>8</v>
      </c>
      <c r="P220" s="16" t="n">
        <v>18</v>
      </c>
      <c r="Q220" s="20" t="n">
        <v>34</v>
      </c>
      <c r="R220" s="21" t="n">
        <v>48</v>
      </c>
      <c r="S220" s="16" t="n">
        <v>25</v>
      </c>
      <c r="T220" s="16" t="n">
        <v>60</v>
      </c>
      <c r="U220" s="16" t="n">
        <v>85</v>
      </c>
      <c r="V220" s="16" t="n">
        <v>70</v>
      </c>
      <c r="W220" s="16" t="n">
        <v>130</v>
      </c>
      <c r="X220" s="22" t="n">
        <v>7.1</v>
      </c>
      <c r="Y220" s="18" t="n">
        <v>7</v>
      </c>
      <c r="Z220" s="18" t="n">
        <v>7.8</v>
      </c>
      <c r="AA220" s="23" t="n">
        <v>3</v>
      </c>
      <c r="AB220" s="15" t="n">
        <v>1.47215792089365</v>
      </c>
      <c r="AC220" s="16" t="n">
        <v>210</v>
      </c>
      <c r="AD220" s="16" t="n">
        <v>1</v>
      </c>
      <c r="AE220" s="16" t="s">
        <v>766</v>
      </c>
      <c r="AF220" s="15" t="n">
        <f aca="false">VLOOKUP($AE220,STARING_REEKSEN!$A:$J,3,0)</f>
        <v>0.01</v>
      </c>
      <c r="AG220" s="15" t="n">
        <f aca="false">VLOOKUP($AE220,STARING_REEKSEN!$A:$J,4,0)</f>
        <v>0.433</v>
      </c>
      <c r="AH220" s="15" t="n">
        <f aca="false">VLOOKUP($AE220,STARING_REEKSEN!$A:$J,5,0)*100</f>
        <v>1.05</v>
      </c>
      <c r="AI220" s="15" t="n">
        <f aca="false">VLOOKUP($AE220,STARING_REEKSEN!$A:$J,6,0)</f>
        <v>1.278</v>
      </c>
      <c r="AJ220" s="15" t="n">
        <f aca="false">VLOOKUP($AE220,STARING_REEKSEN!$A:$J,7,0)/100</f>
        <v>0.03</v>
      </c>
      <c r="AK220" s="24" t="n">
        <f aca="false">VLOOKUP($AE220,STARING_REEKSEN!$A:$J,8,0)</f>
        <v>-1.919</v>
      </c>
      <c r="AL220" s="15" t="n">
        <f aca="false">1-(1/AI220)</f>
        <v>0.217527386541471</v>
      </c>
      <c r="AM220" s="0" t="n">
        <f aca="false">(I220)/100</f>
        <v>0</v>
      </c>
      <c r="AN220" s="25" t="n">
        <f aca="false">1+POWER(AH220*AM220,AI220)</f>
        <v>1</v>
      </c>
      <c r="AO220" s="25" t="n">
        <f aca="false">POWER(AH220*AM220,AI220-1)</f>
        <v>0</v>
      </c>
      <c r="AP220" s="25" t="n">
        <f aca="false">POWER(POWER(AN220,AL220)-AO220,2)</f>
        <v>1</v>
      </c>
      <c r="AQ220" s="25" t="n">
        <f aca="false">POWER(AN220,AL220*(AK220+2))</f>
        <v>1</v>
      </c>
      <c r="AR220" s="26" t="n">
        <f aca="false">AJ220</f>
        <v>0.03</v>
      </c>
      <c r="AS220" s="15" t="n">
        <f aca="false">(J220-I220)/100</f>
        <v>0.25</v>
      </c>
      <c r="AT220" s="15" t="n">
        <f aca="false">AR220*AS220</f>
        <v>0.0075</v>
      </c>
      <c r="AU220" s="15" t="n">
        <f aca="false">AF220+(AG220-AF220)/POWER(AN220,AL220)</f>
        <v>0.433</v>
      </c>
      <c r="AV220" s="15" t="n">
        <f aca="false">AU220*AS220</f>
        <v>0.10825</v>
      </c>
      <c r="AW220" s="15" t="n">
        <f aca="false">K220*AS220</f>
        <v>0.5</v>
      </c>
      <c r="AX220" s="42" t="n">
        <f aca="false">ROUND(SUMIF(B:B,B220,AT:AT)/SUMIF(B:B,B220,AS:AS),4)</f>
        <v>0.0454</v>
      </c>
      <c r="AY220" s="42" t="n">
        <f aca="false">IF(SUMIF(B:B,B220,AS:AS)&lt;=0,0,AX220)</f>
        <v>0.0454</v>
      </c>
      <c r="AZ220" s="15" t="n">
        <f aca="false">ROUND(SUMIF(B:B,B220,AV:AV)/SUMIF(B:B,B220,AS:AS),2)</f>
        <v>0.48</v>
      </c>
      <c r="BA220" s="0" t="n">
        <f aca="false">ROUND(SUMIF(B:B,B220,AW:AW)/SUMIF(B:B,B220,AS:AS),0)/100</f>
        <v>0.12</v>
      </c>
      <c r="BB220" s="0" t="n">
        <f aca="false">IF(B220&lt;207,IF(NOT(B220=B219),IF(N220&gt;25,(J220-I220)/100,0),IF(BB219&gt;0,IF(N220&gt;25,(J220-I220)/100,0),0)),0)</f>
        <v>0</v>
      </c>
      <c r="BC220" s="0" t="n">
        <f aca="false">SUMIF(B:B,B220,BB:BB)</f>
        <v>0</v>
      </c>
    </row>
    <row r="221" customFormat="false" ht="12.8" hidden="false" customHeight="false" outlineLevel="0" collapsed="false">
      <c r="A221" s="43" t="n">
        <v>4004</v>
      </c>
      <c r="B221" s="15" t="n">
        <v>406</v>
      </c>
      <c r="C221" s="15" t="n">
        <v>63</v>
      </c>
      <c r="D221" s="16" t="n">
        <v>15250</v>
      </c>
      <c r="E221" s="16" t="s">
        <v>796</v>
      </c>
      <c r="F221" s="16" t="s">
        <v>729</v>
      </c>
      <c r="G221" s="16" t="n">
        <v>2</v>
      </c>
      <c r="H221" s="16" t="s">
        <v>705</v>
      </c>
      <c r="I221" s="16" t="n">
        <v>25</v>
      </c>
      <c r="J221" s="16" t="n">
        <v>50</v>
      </c>
      <c r="K221" s="44" t="n">
        <v>0.8</v>
      </c>
      <c r="L221" s="18" t="n">
        <v>0.5</v>
      </c>
      <c r="M221" s="18" t="n">
        <v>2</v>
      </c>
      <c r="N221" s="19" t="n">
        <v>14</v>
      </c>
      <c r="O221" s="16" t="n">
        <v>8</v>
      </c>
      <c r="P221" s="16" t="n">
        <v>18</v>
      </c>
      <c r="Q221" s="20" t="n">
        <v>34</v>
      </c>
      <c r="R221" s="21" t="n">
        <v>48</v>
      </c>
      <c r="S221" s="16" t="n">
        <v>25</v>
      </c>
      <c r="T221" s="16" t="n">
        <v>60</v>
      </c>
      <c r="U221" s="16" t="n">
        <v>85</v>
      </c>
      <c r="V221" s="16" t="n">
        <v>70</v>
      </c>
      <c r="W221" s="16" t="n">
        <v>130</v>
      </c>
      <c r="X221" s="22" t="n">
        <v>7.1</v>
      </c>
      <c r="Y221" s="18" t="n">
        <v>7</v>
      </c>
      <c r="Z221" s="18" t="n">
        <v>7.8</v>
      </c>
      <c r="AA221" s="23" t="n">
        <v>3</v>
      </c>
      <c r="AB221" s="15" t="n">
        <v>1.52438881861959</v>
      </c>
      <c r="AC221" s="16" t="n">
        <v>210</v>
      </c>
      <c r="AD221" s="16" t="n">
        <v>0</v>
      </c>
      <c r="AE221" s="16" t="s">
        <v>767</v>
      </c>
      <c r="AF221" s="15" t="n">
        <f aca="false">VLOOKUP($AE221,STARING_REEKSEN!$A:$J,3,0)</f>
        <v>0</v>
      </c>
      <c r="AG221" s="15" t="n">
        <f aca="false">VLOOKUP($AE221,STARING_REEKSEN!$A:$J,4,0)</f>
        <v>0.458</v>
      </c>
      <c r="AH221" s="15" t="n">
        <f aca="false">VLOOKUP($AE221,STARING_REEKSEN!$A:$J,5,0)*100</f>
        <v>0.97</v>
      </c>
      <c r="AI221" s="15" t="n">
        <f aca="false">VLOOKUP($AE221,STARING_REEKSEN!$A:$J,6,0)</f>
        <v>1.376</v>
      </c>
      <c r="AJ221" s="15" t="n">
        <f aca="false">VLOOKUP($AE221,STARING_REEKSEN!$A:$J,7,0)/100</f>
        <v>0.0377</v>
      </c>
      <c r="AK221" s="24" t="n">
        <f aca="false">VLOOKUP($AE221,STARING_REEKSEN!$A:$J,8,0)</f>
        <v>-1.013</v>
      </c>
      <c r="AL221" s="15" t="n">
        <f aca="false">1-(1/AI221)</f>
        <v>0.273255813953488</v>
      </c>
      <c r="AM221" s="0" t="n">
        <f aca="false">(I221)/100</f>
        <v>0.25</v>
      </c>
      <c r="AN221" s="25" t="n">
        <f aca="false">1+POWER(AH221*AM221,AI221)</f>
        <v>1.14235192954714</v>
      </c>
      <c r="AO221" s="25" t="n">
        <f aca="false">POWER(AH221*AM221,AI221-1)</f>
        <v>0.58701826617376</v>
      </c>
      <c r="AP221" s="25" t="n">
        <f aca="false">POWER(POWER(AN221,AL221)-AO221,2)</f>
        <v>0.202516672534322</v>
      </c>
      <c r="AQ221" s="25" t="n">
        <f aca="false">POWER(AN221,AL221*(AK221+2))</f>
        <v>1.0365466203059</v>
      </c>
      <c r="AR221" s="26" t="n">
        <f aca="false">AJ221</f>
        <v>0.0377</v>
      </c>
      <c r="AS221" s="15" t="n">
        <f aca="false">(J221-I221)/100</f>
        <v>0.25</v>
      </c>
      <c r="AT221" s="15" t="n">
        <f aca="false">AR221*AS221</f>
        <v>0.009425</v>
      </c>
      <c r="AU221" s="15" t="n">
        <f aca="false">AF221+(AG221-AF221)/POWER(AN221,AL221)</f>
        <v>0.441642961994791</v>
      </c>
      <c r="AV221" s="15" t="n">
        <f aca="false">AU221*AS221</f>
        <v>0.110410740498698</v>
      </c>
      <c r="AW221" s="15" t="n">
        <f aca="false">K221*AS221</f>
        <v>0.2</v>
      </c>
      <c r="AX221" s="42" t="n">
        <f aca="false">ROUND(SUMIF(B:B,B221,AT:AT)/SUMIF(B:B,B221,AS:AS),4)</f>
        <v>0.0454</v>
      </c>
      <c r="AY221" s="42" t="n">
        <f aca="false">IF(SUMIF(B:B,B221,AS:AS)&lt;=0,0,AX221)</f>
        <v>0.0454</v>
      </c>
      <c r="AZ221" s="15" t="n">
        <f aca="false">ROUND(SUMIF(B:B,B221,AV:AV)/SUMIF(B:B,B221,AS:AS),2)</f>
        <v>0.48</v>
      </c>
      <c r="BA221" s="0" t="n">
        <f aca="false">ROUND(SUMIF(B:B,B221,AW:AW)/SUMIF(B:B,B221,AS:AS),0)/100</f>
        <v>0.12</v>
      </c>
      <c r="BB221" s="0" t="n">
        <f aca="false">IF(B221&lt;207,IF(NOT(B221=B220),IF(N221&gt;25,(J221-I221)/100,0),IF(BB220&gt;0,IF(N221&gt;25,(J221-I221)/100,0),0)),0)</f>
        <v>0</v>
      </c>
      <c r="BC221" s="0" t="n">
        <f aca="false">SUMIF(B:B,B221,BB:BB)</f>
        <v>0</v>
      </c>
    </row>
    <row r="222" customFormat="false" ht="12.8" hidden="false" customHeight="false" outlineLevel="0" collapsed="false">
      <c r="A222" s="43" t="n">
        <v>4004</v>
      </c>
      <c r="B222" s="15" t="n">
        <v>406</v>
      </c>
      <c r="C222" s="15" t="n">
        <v>63</v>
      </c>
      <c r="D222" s="16" t="n">
        <v>15250</v>
      </c>
      <c r="E222" s="16" t="s">
        <v>796</v>
      </c>
      <c r="F222" s="16" t="s">
        <v>729</v>
      </c>
      <c r="G222" s="16" t="n">
        <v>3</v>
      </c>
      <c r="H222" s="16" t="s">
        <v>760</v>
      </c>
      <c r="I222" s="16" t="n">
        <v>50</v>
      </c>
      <c r="J222" s="16" t="n">
        <v>85</v>
      </c>
      <c r="K222" s="44" t="n">
        <v>0.5</v>
      </c>
      <c r="L222" s="18" t="n">
        <v>0.5</v>
      </c>
      <c r="M222" s="18" t="n">
        <v>2</v>
      </c>
      <c r="N222" s="19" t="n">
        <v>9</v>
      </c>
      <c r="O222" s="16" t="n">
        <v>8</v>
      </c>
      <c r="P222" s="16" t="n">
        <v>18</v>
      </c>
      <c r="Q222" s="20" t="n">
        <v>26</v>
      </c>
      <c r="R222" s="21" t="n">
        <v>35</v>
      </c>
      <c r="S222" s="16" t="n">
        <v>25</v>
      </c>
      <c r="T222" s="16" t="n">
        <v>60</v>
      </c>
      <c r="U222" s="16" t="n">
        <v>85</v>
      </c>
      <c r="V222" s="16" t="n">
        <v>70</v>
      </c>
      <c r="W222" s="16" t="n">
        <v>130</v>
      </c>
      <c r="X222" s="22" t="n">
        <v>7.1</v>
      </c>
      <c r="Y222" s="18" t="n">
        <v>7</v>
      </c>
      <c r="Z222" s="18" t="n">
        <v>7.8</v>
      </c>
      <c r="AA222" s="23" t="n">
        <v>7</v>
      </c>
      <c r="AB222" s="15" t="n">
        <v>1.59502976293766</v>
      </c>
      <c r="AC222" s="16" t="n">
        <v>210</v>
      </c>
      <c r="AD222" s="16" t="n">
        <v>0</v>
      </c>
      <c r="AE222" s="16" t="s">
        <v>797</v>
      </c>
      <c r="AF222" s="15" t="n">
        <f aca="false">VLOOKUP($AE222,STARING_REEKSEN!$A:$J,3,0)</f>
        <v>0</v>
      </c>
      <c r="AG222" s="15" t="n">
        <f aca="false">VLOOKUP($AE222,STARING_REEKSEN!$A:$J,4,0)</f>
        <v>0.454</v>
      </c>
      <c r="AH222" s="15" t="n">
        <f aca="false">VLOOKUP($AE222,STARING_REEKSEN!$A:$J,5,0)*100</f>
        <v>1.13</v>
      </c>
      <c r="AI222" s="15" t="n">
        <f aca="false">VLOOKUP($AE222,STARING_REEKSEN!$A:$J,6,0)</f>
        <v>1.346</v>
      </c>
      <c r="AJ222" s="15" t="n">
        <f aca="false">VLOOKUP($AE222,STARING_REEKSEN!$A:$J,7,0)/100</f>
        <v>0.0864</v>
      </c>
      <c r="AK222" s="24" t="n">
        <f aca="false">VLOOKUP($AE222,STARING_REEKSEN!$A:$J,8,0)</f>
        <v>-0.904</v>
      </c>
      <c r="AL222" s="15" t="n">
        <f aca="false">1-(1/AI222)</f>
        <v>0.257057949479941</v>
      </c>
      <c r="AM222" s="0" t="n">
        <f aca="false">(I222)/100</f>
        <v>0.5</v>
      </c>
      <c r="AN222" s="25" t="n">
        <f aca="false">1+POWER(AH222*AM222,AI222)</f>
        <v>1.46372147731832</v>
      </c>
      <c r="AO222" s="25" t="n">
        <f aca="false">POWER(AH222*AM222,AI222-1)</f>
        <v>0.820745977554557</v>
      </c>
      <c r="AP222" s="25" t="n">
        <f aca="false">POWER(POWER(AN222,AL222)-AO222,2)</f>
        <v>0.0796055499388809</v>
      </c>
      <c r="AQ222" s="25" t="n">
        <f aca="false">POWER(AN222,AL222*(AK222+2))</f>
        <v>1.11330848727254</v>
      </c>
      <c r="AR222" s="26" t="n">
        <f aca="false">AJ222</f>
        <v>0.0864</v>
      </c>
      <c r="AS222" s="15" t="n">
        <f aca="false">(J222-I222)/100</f>
        <v>0.35</v>
      </c>
      <c r="AT222" s="15" t="n">
        <f aca="false">AR222*AS222</f>
        <v>0.03024</v>
      </c>
      <c r="AU222" s="15" t="n">
        <f aca="false">AF222+(AG222-AF222)/POWER(AN222,AL222)</f>
        <v>0.411645568243155</v>
      </c>
      <c r="AV222" s="15" t="n">
        <f aca="false">AU222*AS222</f>
        <v>0.144075948885104</v>
      </c>
      <c r="AW222" s="15" t="n">
        <f aca="false">K222*AS222</f>
        <v>0.175</v>
      </c>
      <c r="AX222" s="42" t="n">
        <f aca="false">ROUND(SUMIF(B:B,B222,AT:AT)/SUMIF(B:B,B222,AS:AS),4)</f>
        <v>0.0454</v>
      </c>
      <c r="AY222" s="42" t="n">
        <f aca="false">IF(SUMIF(B:B,B222,AS:AS)&lt;=0,0,AX222)</f>
        <v>0.0454</v>
      </c>
      <c r="AZ222" s="15" t="n">
        <f aca="false">ROUND(SUMIF(B:B,B222,AV:AV)/SUMIF(B:B,B222,AS:AS),2)</f>
        <v>0.48</v>
      </c>
      <c r="BA222" s="0" t="n">
        <f aca="false">ROUND(SUMIF(B:B,B222,AW:AW)/SUMIF(B:B,B222,AS:AS),0)/100</f>
        <v>0.12</v>
      </c>
      <c r="BB222" s="0" t="n">
        <f aca="false">IF(B222&lt;207,IF(NOT(B222=B221),IF(N222&gt;25,(J222-I222)/100,0),IF(BB221&gt;0,IF(N222&gt;25,(J222-I222)/100,0),0)),0)</f>
        <v>0</v>
      </c>
      <c r="BC222" s="0" t="n">
        <f aca="false">SUMIF(B:B,B222,BB:BB)</f>
        <v>0</v>
      </c>
    </row>
    <row r="223" customFormat="false" ht="12.8" hidden="false" customHeight="false" outlineLevel="0" collapsed="false">
      <c r="A223" s="43" t="n">
        <v>4004</v>
      </c>
      <c r="B223" s="15" t="n">
        <v>406</v>
      </c>
      <c r="C223" s="15" t="n">
        <v>63</v>
      </c>
      <c r="D223" s="16" t="n">
        <v>15250</v>
      </c>
      <c r="E223" s="16" t="s">
        <v>796</v>
      </c>
      <c r="F223" s="16" t="s">
        <v>729</v>
      </c>
      <c r="G223" s="16" t="n">
        <v>4</v>
      </c>
      <c r="H223" s="16" t="s">
        <v>761</v>
      </c>
      <c r="I223" s="16" t="n">
        <v>85</v>
      </c>
      <c r="J223" s="16" t="n">
        <v>105</v>
      </c>
      <c r="K223" s="44" t="n">
        <v>1</v>
      </c>
      <c r="L223" s="18" t="n">
        <v>0.5</v>
      </c>
      <c r="M223" s="18" t="n">
        <v>2</v>
      </c>
      <c r="N223" s="19" t="n">
        <v>39</v>
      </c>
      <c r="O223" s="16" t="n">
        <v>8</v>
      </c>
      <c r="P223" s="16" t="n">
        <v>50</v>
      </c>
      <c r="Q223" s="20" t="n">
        <v>51</v>
      </c>
      <c r="R223" s="21" t="n">
        <v>90</v>
      </c>
      <c r="S223" s="16" t="n">
        <v>25</v>
      </c>
      <c r="T223" s="16" t="n">
        <v>100</v>
      </c>
      <c r="U223" s="16" t="n">
        <v>85</v>
      </c>
      <c r="V223" s="16" t="n">
        <v>70</v>
      </c>
      <c r="W223" s="16" t="n">
        <v>130</v>
      </c>
      <c r="X223" s="22" t="n">
        <v>7.1</v>
      </c>
      <c r="Y223" s="18" t="n">
        <v>7</v>
      </c>
      <c r="Z223" s="18" t="n">
        <v>7.8</v>
      </c>
      <c r="AA223" s="23" t="n">
        <v>1.6</v>
      </c>
      <c r="AB223" s="15" t="n">
        <v>1.31562502055664</v>
      </c>
      <c r="AC223" s="16" t="n">
        <v>210</v>
      </c>
      <c r="AD223" s="16" t="n">
        <v>0</v>
      </c>
      <c r="AE223" s="16" t="s">
        <v>735</v>
      </c>
      <c r="AF223" s="15" t="n">
        <f aca="false">VLOOKUP($AE223,STARING_REEKSEN!$A:$J,3,0)</f>
        <v>0.01</v>
      </c>
      <c r="AG223" s="15" t="n">
        <f aca="false">VLOOKUP($AE223,STARING_REEKSEN!$A:$J,4,0)</f>
        <v>0.561</v>
      </c>
      <c r="AH223" s="15" t="n">
        <f aca="false">VLOOKUP($AE223,STARING_REEKSEN!$A:$J,5,0)*100</f>
        <v>0.88</v>
      </c>
      <c r="AI223" s="15" t="n">
        <f aca="false">VLOOKUP($AE223,STARING_REEKSEN!$A:$J,6,0)</f>
        <v>1.158</v>
      </c>
      <c r="AJ223" s="15" t="n">
        <f aca="false">VLOOKUP($AE223,STARING_REEKSEN!$A:$J,7,0)/100</f>
        <v>0.0108</v>
      </c>
      <c r="AK223" s="24" t="n">
        <f aca="false">VLOOKUP($AE223,STARING_REEKSEN!$A:$J,8,0)</f>
        <v>-3.172</v>
      </c>
      <c r="AL223" s="15" t="n">
        <f aca="false">1-(1/AI223)</f>
        <v>0.136442141623489</v>
      </c>
      <c r="AM223" s="0" t="n">
        <f aca="false">(I223)/100</f>
        <v>0.85</v>
      </c>
      <c r="AN223" s="25" t="n">
        <f aca="false">1+POWER(AH223*AM223,AI223)</f>
        <v>1.71446021563656</v>
      </c>
      <c r="AO223" s="25" t="n">
        <f aca="false">POWER(AH223*AM223,AI223-1)</f>
        <v>0.955160716091664</v>
      </c>
      <c r="AP223" s="25" t="n">
        <f aca="false">POWER(POWER(AN223,AL223)-AO223,2)</f>
        <v>0.0146816350961775</v>
      </c>
      <c r="AQ223" s="25" t="n">
        <f aca="false">POWER(AN223,AL223*(AK223+2))</f>
        <v>0.917404024793565</v>
      </c>
      <c r="AR223" s="26" t="n">
        <f aca="false">AJ223</f>
        <v>0.0108</v>
      </c>
      <c r="AS223" s="15" t="n">
        <f aca="false">(J223-I223)/100</f>
        <v>0.2</v>
      </c>
      <c r="AT223" s="15" t="n">
        <f aca="false">AR223*AS223</f>
        <v>0.00216</v>
      </c>
      <c r="AU223" s="15" t="n">
        <f aca="false">AF223+(AG223-AF223)/POWER(AN223,AL223)</f>
        <v>0.521925488508289</v>
      </c>
      <c r="AV223" s="15" t="n">
        <f aca="false">AU223*AS223</f>
        <v>0.104385097701658</v>
      </c>
      <c r="AW223" s="15" t="n">
        <f aca="false">K223*AS223</f>
        <v>0.2</v>
      </c>
      <c r="AX223" s="42" t="n">
        <f aca="false">ROUND(SUMIF(B:B,B223,AT:AT)/SUMIF(B:B,B223,AS:AS),4)</f>
        <v>0.0454</v>
      </c>
      <c r="AY223" s="42" t="n">
        <f aca="false">IF(SUMIF(B:B,B223,AS:AS)&lt;=0,0,AX223)</f>
        <v>0.0454</v>
      </c>
      <c r="AZ223" s="15" t="n">
        <f aca="false">ROUND(SUMIF(B:B,B223,AV:AV)/SUMIF(B:B,B223,AS:AS),2)</f>
        <v>0.48</v>
      </c>
      <c r="BA223" s="0" t="n">
        <f aca="false">ROUND(SUMIF(B:B,B223,AW:AW)/SUMIF(B:B,B223,AS:AS),0)/100</f>
        <v>0.12</v>
      </c>
      <c r="BB223" s="0" t="n">
        <f aca="false">IF(B223&lt;207,IF(NOT(B223=B222),IF(N223&gt;25,(J223-I223)/100,0),IF(BB222&gt;0,IF(N223&gt;25,(J223-I223)/100,0),0)),0)</f>
        <v>0</v>
      </c>
      <c r="BC223" s="0" t="n">
        <f aca="false">SUMIF(B:B,B223,BB:BB)</f>
        <v>0</v>
      </c>
    </row>
    <row r="224" customFormat="false" ht="12.8" hidden="false" customHeight="false" outlineLevel="0" collapsed="false">
      <c r="A224" s="43" t="n">
        <v>4004</v>
      </c>
      <c r="B224" s="15" t="n">
        <v>406</v>
      </c>
      <c r="C224" s="15" t="n">
        <v>63</v>
      </c>
      <c r="D224" s="16" t="n">
        <v>15250</v>
      </c>
      <c r="E224" s="16" t="s">
        <v>796</v>
      </c>
      <c r="F224" s="16" t="s">
        <v>729</v>
      </c>
      <c r="G224" s="16" t="n">
        <v>5</v>
      </c>
      <c r="H224" s="16" t="s">
        <v>713</v>
      </c>
      <c r="I224" s="16" t="n">
        <v>105</v>
      </c>
      <c r="J224" s="16" t="n">
        <v>120</v>
      </c>
      <c r="K224" s="44" t="n">
        <v>85</v>
      </c>
      <c r="L224" s="18" t="n">
        <v>60</v>
      </c>
      <c r="M224" s="18" t="n">
        <v>90</v>
      </c>
      <c r="N224" s="19" t="n">
        <v>40</v>
      </c>
      <c r="O224" s="16" t="n">
        <v>35</v>
      </c>
      <c r="P224" s="16" t="n">
        <v>60</v>
      </c>
      <c r="Q224" s="20" t="n">
        <v>55</v>
      </c>
      <c r="R224" s="21" t="n">
        <v>95</v>
      </c>
      <c r="S224" s="16" t="n">
        <v>60</v>
      </c>
      <c r="T224" s="16" t="n">
        <v>100</v>
      </c>
      <c r="U224" s="16" t="n">
        <v>80</v>
      </c>
      <c r="V224" s="16" t="n">
        <v>70</v>
      </c>
      <c r="W224" s="16" t="n">
        <v>100</v>
      </c>
      <c r="X224" s="22" t="n">
        <v>4.6</v>
      </c>
      <c r="Y224" s="18" t="n">
        <v>4</v>
      </c>
      <c r="Z224" s="18" t="n">
        <v>5</v>
      </c>
      <c r="AA224" s="23" t="n">
        <v>0</v>
      </c>
      <c r="AB224" s="15" t="n">
        <v>0.38</v>
      </c>
      <c r="AC224" s="16" t="n">
        <v>130</v>
      </c>
      <c r="AD224" s="16" t="n">
        <v>0</v>
      </c>
      <c r="AE224" s="16" t="s">
        <v>704</v>
      </c>
      <c r="AF224" s="15" t="n">
        <f aca="false">VLOOKUP($AE224,STARING_REEKSEN!$A:$J,3,0)</f>
        <v>0.01</v>
      </c>
      <c r="AG224" s="15" t="n">
        <f aca="false">VLOOKUP($AE224,STARING_REEKSEN!$A:$J,4,0)</f>
        <v>0.849</v>
      </c>
      <c r="AH224" s="15" t="n">
        <f aca="false">VLOOKUP($AE224,STARING_REEKSEN!$A:$J,5,0)*100</f>
        <v>1.19</v>
      </c>
      <c r="AI224" s="15" t="n">
        <f aca="false">VLOOKUP($AE224,STARING_REEKSEN!$A:$J,6,0)</f>
        <v>1.272</v>
      </c>
      <c r="AJ224" s="15" t="n">
        <f aca="false">VLOOKUP($AE224,STARING_REEKSEN!$A:$J,7,0)/100</f>
        <v>0.034</v>
      </c>
      <c r="AK224" s="24" t="n">
        <f aca="false">VLOOKUP($AE224,STARING_REEKSEN!$A:$J,8,0)</f>
        <v>-1.249</v>
      </c>
      <c r="AL224" s="15" t="n">
        <f aca="false">1-(1/AI224)</f>
        <v>0.213836477987421</v>
      </c>
      <c r="AM224" s="0" t="n">
        <f aca="false">(I224)/100</f>
        <v>1.05</v>
      </c>
      <c r="AN224" s="25" t="n">
        <f aca="false">1+POWER(AH224*AM224,AI224)</f>
        <v>2.32754277453201</v>
      </c>
      <c r="AO224" s="25" t="n">
        <f aca="false">POWER(AH224*AM224,AI224-1)</f>
        <v>1.06245920330693</v>
      </c>
      <c r="AP224" s="25" t="n">
        <f aca="false">POWER(POWER(AN224,AL224)-AO224,2)</f>
        <v>0.0183707749259567</v>
      </c>
      <c r="AQ224" s="25" t="n">
        <f aca="false">POWER(AN224,AL224*(AK224+2))</f>
        <v>1.14530336157402</v>
      </c>
      <c r="AR224" s="26" t="n">
        <f aca="false">AJ224</f>
        <v>0.034</v>
      </c>
      <c r="AS224" s="15" t="n">
        <f aca="false">(J224-I224)/100</f>
        <v>0.15</v>
      </c>
      <c r="AT224" s="15" t="n">
        <f aca="false">AR224*AS224</f>
        <v>0.0051</v>
      </c>
      <c r="AU224" s="15" t="n">
        <f aca="false">AF224+(AG224-AF224)/POWER(AN224,AL224)</f>
        <v>0.710335038466463</v>
      </c>
      <c r="AV224" s="15" t="n">
        <f aca="false">AU224*AS224</f>
        <v>0.106550255769969</v>
      </c>
      <c r="AW224" s="15" t="n">
        <f aca="false">K224*AS224</f>
        <v>12.75</v>
      </c>
      <c r="AX224" s="42" t="n">
        <f aca="false">ROUND(SUMIF(B:B,B224,AT:AT)/SUMIF(B:B,B224,AS:AS),4)</f>
        <v>0.0454</v>
      </c>
      <c r="AY224" s="42" t="n">
        <f aca="false">IF(SUMIF(B:B,B224,AS:AS)&lt;=0,0,AX224)</f>
        <v>0.0454</v>
      </c>
      <c r="AZ224" s="15" t="n">
        <f aca="false">ROUND(SUMIF(B:B,B224,AV:AV)/SUMIF(B:B,B224,AS:AS),2)</f>
        <v>0.48</v>
      </c>
      <c r="BA224" s="0" t="n">
        <f aca="false">ROUND(SUMIF(B:B,B224,AW:AW)/SUMIF(B:B,B224,AS:AS),0)/100</f>
        <v>0.12</v>
      </c>
      <c r="BB224" s="0" t="n">
        <f aca="false">IF(B224&lt;207,IF(NOT(B224=B223),IF(N224&gt;25,(J224-I224)/100,0),IF(BB223&gt;0,IF(N224&gt;25,(J224-I224)/100,0),0)),0)</f>
        <v>0</v>
      </c>
      <c r="BC224" s="0" t="n">
        <f aca="false">SUMIF(B:B,B224,BB:BB)</f>
        <v>0</v>
      </c>
    </row>
    <row r="225" customFormat="false" ht="12.8" hidden="false" customHeight="false" outlineLevel="0" collapsed="false">
      <c r="A225" s="43" t="n">
        <v>4011</v>
      </c>
      <c r="B225" s="15" t="n">
        <v>407</v>
      </c>
      <c r="C225" s="15" t="n">
        <v>30</v>
      </c>
      <c r="D225" s="16" t="n">
        <v>15291</v>
      </c>
      <c r="E225" s="16" t="s">
        <v>798</v>
      </c>
      <c r="F225" s="16" t="s">
        <v>700</v>
      </c>
      <c r="G225" s="16" t="n">
        <v>1</v>
      </c>
      <c r="H225" s="16" t="s">
        <v>799</v>
      </c>
      <c r="I225" s="16" t="n">
        <v>0</v>
      </c>
      <c r="J225" s="16" t="n">
        <v>10</v>
      </c>
      <c r="K225" s="44" t="n">
        <v>5</v>
      </c>
      <c r="L225" s="18" t="n">
        <v>1</v>
      </c>
      <c r="M225" s="18" t="n">
        <v>8</v>
      </c>
      <c r="N225" s="19" t="n">
        <v>22</v>
      </c>
      <c r="O225" s="16" t="n">
        <v>18</v>
      </c>
      <c r="P225" s="16" t="n">
        <v>25</v>
      </c>
      <c r="Q225" s="20" t="n">
        <v>43</v>
      </c>
      <c r="R225" s="21" t="n">
        <v>65</v>
      </c>
      <c r="S225" s="16" t="n">
        <v>30</v>
      </c>
      <c r="T225" s="16" t="n">
        <v>70</v>
      </c>
      <c r="U225" s="16" t="n">
        <v>95</v>
      </c>
      <c r="V225" s="16" t="n">
        <v>70</v>
      </c>
      <c r="W225" s="16" t="n">
        <v>130</v>
      </c>
      <c r="X225" s="22" t="n">
        <v>7</v>
      </c>
      <c r="Y225" s="18" t="n">
        <v>6.8</v>
      </c>
      <c r="Z225" s="18" t="n">
        <v>7.8</v>
      </c>
      <c r="AA225" s="23" t="n">
        <v>3</v>
      </c>
      <c r="AB225" s="15" t="n">
        <v>1.29724553781104</v>
      </c>
      <c r="AC225" s="16" t="n">
        <v>210</v>
      </c>
      <c r="AD225" s="16" t="n">
        <v>1</v>
      </c>
      <c r="AE225" s="16" t="s">
        <v>737</v>
      </c>
      <c r="AF225" s="15" t="n">
        <f aca="false">VLOOKUP($AE225,STARING_REEKSEN!$A:$J,3,0)</f>
        <v>0</v>
      </c>
      <c r="AG225" s="15" t="n">
        <f aca="false">VLOOKUP($AE225,STARING_REEKSEN!$A:$J,4,0)</f>
        <v>0.43</v>
      </c>
      <c r="AH225" s="15" t="n">
        <f aca="false">VLOOKUP($AE225,STARING_REEKSEN!$A:$J,5,0)*100</f>
        <v>0.7</v>
      </c>
      <c r="AI225" s="15" t="n">
        <f aca="false">VLOOKUP($AE225,STARING_REEKSEN!$A:$J,6,0)</f>
        <v>1.267</v>
      </c>
      <c r="AJ225" s="15" t="n">
        <f aca="false">VLOOKUP($AE225,STARING_REEKSEN!$A:$J,7,0)/100</f>
        <v>0.0175</v>
      </c>
      <c r="AK225" s="24" t="n">
        <f aca="false">VLOOKUP($AE225,STARING_REEKSEN!$A:$J,8,0)</f>
        <v>-2.387</v>
      </c>
      <c r="AL225" s="15" t="n">
        <f aca="false">1-(1/AI225)</f>
        <v>0.210734017363852</v>
      </c>
      <c r="AM225" s="0" t="n">
        <f aca="false">(I225)/100</f>
        <v>0</v>
      </c>
      <c r="AN225" s="25" t="n">
        <f aca="false">1+POWER(AH225*AM225,AI225)</f>
        <v>1</v>
      </c>
      <c r="AO225" s="25" t="n">
        <f aca="false">POWER(AH225*AM225,AI225-1)</f>
        <v>0</v>
      </c>
      <c r="AP225" s="25" t="n">
        <f aca="false">POWER(POWER(AN225,AL225)-AO225,2)</f>
        <v>1</v>
      </c>
      <c r="AQ225" s="25" t="n">
        <f aca="false">POWER(AN225,AL225*(AK225+2))</f>
        <v>1</v>
      </c>
      <c r="AR225" s="26" t="n">
        <f aca="false">AJ225</f>
        <v>0.0175</v>
      </c>
      <c r="AS225" s="15" t="n">
        <f aca="false">(J225-I225)/100</f>
        <v>0.1</v>
      </c>
      <c r="AT225" s="15" t="n">
        <f aca="false">AR225*AS225</f>
        <v>0.00175</v>
      </c>
      <c r="AU225" s="15" t="n">
        <f aca="false">AF225+(AG225-AF225)/POWER(AN225,AL225)</f>
        <v>0.43</v>
      </c>
      <c r="AV225" s="15" t="n">
        <f aca="false">AU225*AS225</f>
        <v>0.043</v>
      </c>
      <c r="AW225" s="15" t="n">
        <f aca="false">K225*AS225</f>
        <v>0.5</v>
      </c>
      <c r="AX225" s="42" t="n">
        <f aca="false">ROUND(SUMIF(B:B,B225,AT:AT)/SUMIF(B:B,B225,AS:AS),4)</f>
        <v>0.024</v>
      </c>
      <c r="AY225" s="42" t="n">
        <f aca="false">IF(SUMIF(B:B,B225,AS:AS)&lt;=0,0,AX225)</f>
        <v>0.024</v>
      </c>
      <c r="AZ225" s="15" t="n">
        <f aca="false">ROUND(SUMIF(B:B,B225,AV:AV)/SUMIF(B:B,B225,AS:AS),2)</f>
        <v>0.51</v>
      </c>
      <c r="BA225" s="0" t="n">
        <f aca="false">ROUND(SUMIF(B:B,B225,AW:AW)/SUMIF(B:B,B225,AS:AS),0)/100</f>
        <v>0.15</v>
      </c>
      <c r="BB225" s="0" t="n">
        <f aca="false">IF(B225&lt;207,IF(NOT(B225=B224),IF(N225&gt;25,(J225-I225)/100,0),IF(BB224&gt;0,IF(N225&gt;25,(J225-I225)/100,0),0)),0)</f>
        <v>0</v>
      </c>
      <c r="BC225" s="0" t="n">
        <f aca="false">SUMIF(B:B,B225,BB:BB)</f>
        <v>0</v>
      </c>
    </row>
    <row r="226" customFormat="false" ht="12.8" hidden="false" customHeight="false" outlineLevel="0" collapsed="false">
      <c r="A226" s="43" t="n">
        <v>4011</v>
      </c>
      <c r="B226" s="15" t="n">
        <v>407</v>
      </c>
      <c r="C226" s="15" t="n">
        <v>30</v>
      </c>
      <c r="D226" s="16" t="n">
        <v>15291</v>
      </c>
      <c r="E226" s="16" t="s">
        <v>798</v>
      </c>
      <c r="F226" s="16" t="s">
        <v>700</v>
      </c>
      <c r="G226" s="16" t="n">
        <v>2</v>
      </c>
      <c r="H226" s="16" t="s">
        <v>800</v>
      </c>
      <c r="I226" s="16" t="n">
        <v>10</v>
      </c>
      <c r="J226" s="16" t="n">
        <v>25</v>
      </c>
      <c r="K226" s="44" t="n">
        <v>3.6</v>
      </c>
      <c r="L226" s="18" t="n">
        <v>1</v>
      </c>
      <c r="M226" s="18" t="n">
        <v>5</v>
      </c>
      <c r="N226" s="19" t="n">
        <v>22</v>
      </c>
      <c r="O226" s="16" t="n">
        <v>18</v>
      </c>
      <c r="P226" s="16" t="n">
        <v>25</v>
      </c>
      <c r="Q226" s="20" t="n">
        <v>43</v>
      </c>
      <c r="R226" s="21" t="n">
        <v>65</v>
      </c>
      <c r="S226" s="16" t="n">
        <v>30</v>
      </c>
      <c r="T226" s="16" t="n">
        <v>70</v>
      </c>
      <c r="U226" s="16" t="n">
        <v>95</v>
      </c>
      <c r="V226" s="16" t="n">
        <v>70</v>
      </c>
      <c r="W226" s="16" t="n">
        <v>130</v>
      </c>
      <c r="X226" s="22" t="n">
        <v>7</v>
      </c>
      <c r="Y226" s="18" t="n">
        <v>6.8</v>
      </c>
      <c r="Z226" s="18" t="n">
        <v>7.8</v>
      </c>
      <c r="AA226" s="23" t="n">
        <v>7</v>
      </c>
      <c r="AB226" s="15" t="n">
        <v>1.35118586433734</v>
      </c>
      <c r="AC226" s="16" t="n">
        <v>210</v>
      </c>
      <c r="AD226" s="16" t="n">
        <v>1</v>
      </c>
      <c r="AE226" s="16" t="s">
        <v>737</v>
      </c>
      <c r="AF226" s="15" t="n">
        <f aca="false">VLOOKUP($AE226,STARING_REEKSEN!$A:$J,3,0)</f>
        <v>0</v>
      </c>
      <c r="AG226" s="15" t="n">
        <f aca="false">VLOOKUP($AE226,STARING_REEKSEN!$A:$J,4,0)</f>
        <v>0.43</v>
      </c>
      <c r="AH226" s="15" t="n">
        <f aca="false">VLOOKUP($AE226,STARING_REEKSEN!$A:$J,5,0)*100</f>
        <v>0.7</v>
      </c>
      <c r="AI226" s="15" t="n">
        <f aca="false">VLOOKUP($AE226,STARING_REEKSEN!$A:$J,6,0)</f>
        <v>1.267</v>
      </c>
      <c r="AJ226" s="15" t="n">
        <f aca="false">VLOOKUP($AE226,STARING_REEKSEN!$A:$J,7,0)/100</f>
        <v>0.0175</v>
      </c>
      <c r="AK226" s="24" t="n">
        <f aca="false">VLOOKUP($AE226,STARING_REEKSEN!$A:$J,8,0)</f>
        <v>-2.387</v>
      </c>
      <c r="AL226" s="15" t="n">
        <f aca="false">1-(1/AI226)</f>
        <v>0.210734017363852</v>
      </c>
      <c r="AM226" s="0" t="n">
        <f aca="false">(I226)/100</f>
        <v>0.1</v>
      </c>
      <c r="AN226" s="25" t="n">
        <f aca="false">1+POWER(AH226*AM226,AI226)</f>
        <v>1.03441432190515</v>
      </c>
      <c r="AO226" s="25" t="n">
        <f aca="false">POWER(AH226*AM226,AI226-1)</f>
        <v>0.491633170073601</v>
      </c>
      <c r="AP226" s="25" t="n">
        <f aca="false">POWER(POWER(AN226,AL226)-AO226,2)</f>
        <v>0.265763529791353</v>
      </c>
      <c r="AQ226" s="25" t="n">
        <f aca="false">POWER(AN226,AL226*(AK226+2))</f>
        <v>0.997244389771379</v>
      </c>
      <c r="AR226" s="26" t="n">
        <f aca="false">AJ226</f>
        <v>0.0175</v>
      </c>
      <c r="AS226" s="15" t="n">
        <f aca="false">(J226-I226)/100</f>
        <v>0.15</v>
      </c>
      <c r="AT226" s="15" t="n">
        <f aca="false">AR226*AS226</f>
        <v>0.002625</v>
      </c>
      <c r="AU226" s="15" t="n">
        <f aca="false">AF226+(AG226-AF226)/POWER(AN226,AL226)</f>
        <v>0.42694488936574</v>
      </c>
      <c r="AV226" s="15" t="n">
        <f aca="false">AU226*AS226</f>
        <v>0.0640417334048611</v>
      </c>
      <c r="AW226" s="15" t="n">
        <f aca="false">K226*AS226</f>
        <v>0.54</v>
      </c>
      <c r="AX226" s="42" t="n">
        <f aca="false">ROUND(SUMIF(B:B,B226,AT:AT)/SUMIF(B:B,B226,AS:AS),4)</f>
        <v>0.024</v>
      </c>
      <c r="AY226" s="42" t="n">
        <f aca="false">IF(SUMIF(B:B,B226,AS:AS)&lt;=0,0,AX226)</f>
        <v>0.024</v>
      </c>
      <c r="AZ226" s="15" t="n">
        <f aca="false">ROUND(SUMIF(B:B,B226,AV:AV)/SUMIF(B:B,B226,AS:AS),2)</f>
        <v>0.51</v>
      </c>
      <c r="BA226" s="0" t="n">
        <f aca="false">ROUND(SUMIF(B:B,B226,AW:AW)/SUMIF(B:B,B226,AS:AS),0)/100</f>
        <v>0.15</v>
      </c>
      <c r="BB226" s="0" t="n">
        <f aca="false">IF(B226&lt;207,IF(NOT(B226=B225),IF(N226&gt;25,(J226-I226)/100,0),IF(BB225&gt;0,IF(N226&gt;25,(J226-I226)/100,0),0)),0)</f>
        <v>0</v>
      </c>
      <c r="BC226" s="0" t="n">
        <f aca="false">SUMIF(B:B,B226,BB:BB)</f>
        <v>0</v>
      </c>
    </row>
    <row r="227" customFormat="false" ht="12.8" hidden="false" customHeight="false" outlineLevel="0" collapsed="false">
      <c r="A227" s="43" t="n">
        <v>4011</v>
      </c>
      <c r="B227" s="15" t="n">
        <v>407</v>
      </c>
      <c r="C227" s="15" t="n">
        <v>30</v>
      </c>
      <c r="D227" s="16" t="n">
        <v>15291</v>
      </c>
      <c r="E227" s="16" t="s">
        <v>798</v>
      </c>
      <c r="F227" s="16" t="s">
        <v>700</v>
      </c>
      <c r="G227" s="16" t="n">
        <v>3</v>
      </c>
      <c r="H227" s="16" t="s">
        <v>717</v>
      </c>
      <c r="I227" s="16" t="n">
        <v>25</v>
      </c>
      <c r="J227" s="16" t="n">
        <v>50</v>
      </c>
      <c r="K227" s="44" t="n">
        <v>1</v>
      </c>
      <c r="L227" s="18" t="n">
        <v>0.5</v>
      </c>
      <c r="M227" s="18" t="n">
        <v>3</v>
      </c>
      <c r="N227" s="19" t="n">
        <v>22</v>
      </c>
      <c r="O227" s="16" t="n">
        <v>18</v>
      </c>
      <c r="P227" s="16" t="n">
        <v>25</v>
      </c>
      <c r="Q227" s="20" t="n">
        <v>43</v>
      </c>
      <c r="R227" s="21" t="n">
        <v>65</v>
      </c>
      <c r="S227" s="16" t="n">
        <v>30</v>
      </c>
      <c r="T227" s="16" t="n">
        <v>70</v>
      </c>
      <c r="U227" s="16" t="n">
        <v>95</v>
      </c>
      <c r="V227" s="16" t="n">
        <v>70</v>
      </c>
      <c r="W227" s="16" t="n">
        <v>130</v>
      </c>
      <c r="X227" s="22" t="n">
        <v>7.3</v>
      </c>
      <c r="Y227" s="18" t="n">
        <v>7</v>
      </c>
      <c r="Z227" s="18" t="n">
        <v>7.8</v>
      </c>
      <c r="AA227" s="23" t="n">
        <v>7</v>
      </c>
      <c r="AB227" s="15" t="n">
        <v>1.44400161728181</v>
      </c>
      <c r="AC227" s="16" t="n">
        <v>210</v>
      </c>
      <c r="AD227" s="16" t="n">
        <v>0</v>
      </c>
      <c r="AE227" s="16" t="s">
        <v>756</v>
      </c>
      <c r="AF227" s="15" t="n">
        <f aca="false">VLOOKUP($AE227,STARING_REEKSEN!$A:$J,3,0)</f>
        <v>0.01</v>
      </c>
      <c r="AG227" s="15" t="n">
        <f aca="false">VLOOKUP($AE227,STARING_REEKSEN!$A:$J,4,0)</f>
        <v>0.472</v>
      </c>
      <c r="AH227" s="15" t="n">
        <f aca="false">VLOOKUP($AE227,STARING_REEKSEN!$A:$J,5,0)*100</f>
        <v>1</v>
      </c>
      <c r="AI227" s="15" t="n">
        <f aca="false">VLOOKUP($AE227,STARING_REEKSEN!$A:$J,6,0)</f>
        <v>1.246</v>
      </c>
      <c r="AJ227" s="15" t="n">
        <f aca="false">VLOOKUP($AE227,STARING_REEKSEN!$A:$J,7,0)/100</f>
        <v>0.023</v>
      </c>
      <c r="AK227" s="24" t="n">
        <f aca="false">VLOOKUP($AE227,STARING_REEKSEN!$A:$J,8,0)</f>
        <v>-0.793</v>
      </c>
      <c r="AL227" s="15" t="n">
        <f aca="false">1-(1/AI227)</f>
        <v>0.197431781701445</v>
      </c>
      <c r="AM227" s="0" t="n">
        <f aca="false">(I227)/100</f>
        <v>0.25</v>
      </c>
      <c r="AN227" s="25" t="n">
        <f aca="false">1+POWER(AH227*AM227,AI227)</f>
        <v>1.17775967632341</v>
      </c>
      <c r="AO227" s="25" t="n">
        <f aca="false">POWER(AH227*AM227,AI227-1)</f>
        <v>0.711038705293637</v>
      </c>
      <c r="AP227" s="25" t="n">
        <f aca="false">POWER(POWER(AN227,AL227)-AO227,2)</f>
        <v>0.103549641944319</v>
      </c>
      <c r="AQ227" s="25" t="n">
        <f aca="false">POWER(AN227,AL227*(AK227+2))</f>
        <v>1.03975931184492</v>
      </c>
      <c r="AR227" s="26" t="n">
        <f aca="false">AJ227</f>
        <v>0.023</v>
      </c>
      <c r="AS227" s="15" t="n">
        <f aca="false">(J227-I227)/100</f>
        <v>0.25</v>
      </c>
      <c r="AT227" s="15" t="n">
        <f aca="false">AR227*AS227</f>
        <v>0.00575</v>
      </c>
      <c r="AU227" s="15" t="n">
        <f aca="false">AF227+(AG227-AF227)/POWER(AN227,AL227)</f>
        <v>0.457314656628811</v>
      </c>
      <c r="AV227" s="15" t="n">
        <f aca="false">AU227*AS227</f>
        <v>0.114328664157203</v>
      </c>
      <c r="AW227" s="15" t="n">
        <f aca="false">K227*AS227</f>
        <v>0.25</v>
      </c>
      <c r="AX227" s="42" t="n">
        <f aca="false">ROUND(SUMIF(B:B,B227,AT:AT)/SUMIF(B:B,B227,AS:AS),4)</f>
        <v>0.024</v>
      </c>
      <c r="AY227" s="42" t="n">
        <f aca="false">IF(SUMIF(B:B,B227,AS:AS)&lt;=0,0,AX227)</f>
        <v>0.024</v>
      </c>
      <c r="AZ227" s="15" t="n">
        <f aca="false">ROUND(SUMIF(B:B,B227,AV:AV)/SUMIF(B:B,B227,AS:AS),2)</f>
        <v>0.51</v>
      </c>
      <c r="BA227" s="0" t="n">
        <f aca="false">ROUND(SUMIF(B:B,B227,AW:AW)/SUMIF(B:B,B227,AS:AS),0)/100</f>
        <v>0.15</v>
      </c>
      <c r="BB227" s="0" t="n">
        <f aca="false">IF(B227&lt;207,IF(NOT(B227=B226),IF(N227&gt;25,(J227-I227)/100,0),IF(BB226&gt;0,IF(N227&gt;25,(J227-I227)/100,0),0)),0)</f>
        <v>0</v>
      </c>
      <c r="BC227" s="0" t="n">
        <f aca="false">SUMIF(B:B,B227,BB:BB)</f>
        <v>0</v>
      </c>
    </row>
    <row r="228" customFormat="false" ht="12.8" hidden="false" customHeight="false" outlineLevel="0" collapsed="false">
      <c r="A228" s="43" t="n">
        <v>4011</v>
      </c>
      <c r="B228" s="15" t="n">
        <v>407</v>
      </c>
      <c r="C228" s="15" t="n">
        <v>30</v>
      </c>
      <c r="D228" s="16" t="n">
        <v>15291</v>
      </c>
      <c r="E228" s="16" t="s">
        <v>798</v>
      </c>
      <c r="F228" s="16" t="s">
        <v>700</v>
      </c>
      <c r="G228" s="16" t="n">
        <v>4</v>
      </c>
      <c r="H228" s="16" t="s">
        <v>719</v>
      </c>
      <c r="I228" s="16" t="n">
        <v>50</v>
      </c>
      <c r="J228" s="16" t="n">
        <v>80</v>
      </c>
      <c r="K228" s="44" t="n">
        <v>55</v>
      </c>
      <c r="L228" s="18" t="n">
        <v>40</v>
      </c>
      <c r="M228" s="18" t="n">
        <v>90</v>
      </c>
      <c r="N228" s="19" t="n">
        <v>40</v>
      </c>
      <c r="O228" s="16" t="n">
        <v>35</v>
      </c>
      <c r="P228" s="16" t="n">
        <v>60</v>
      </c>
      <c r="Q228" s="20" t="n">
        <v>55</v>
      </c>
      <c r="R228" s="21" t="n">
        <v>95</v>
      </c>
      <c r="S228" s="16" t="n">
        <v>60</v>
      </c>
      <c r="T228" s="16" t="n">
        <v>100</v>
      </c>
      <c r="U228" s="16" t="n">
        <v>80</v>
      </c>
      <c r="V228" s="16" t="n">
        <v>70</v>
      </c>
      <c r="W228" s="16" t="n">
        <v>100</v>
      </c>
      <c r="X228" s="22" t="n">
        <v>4.6</v>
      </c>
      <c r="Y228" s="18" t="n">
        <v>4</v>
      </c>
      <c r="Z228" s="18" t="n">
        <v>5</v>
      </c>
      <c r="AA228" s="23" t="n">
        <v>0</v>
      </c>
      <c r="AB228" s="15" t="n">
        <v>0.5</v>
      </c>
      <c r="AC228" s="16" t="n">
        <v>110</v>
      </c>
      <c r="AD228" s="16" t="n">
        <v>0</v>
      </c>
      <c r="AE228" s="16" t="s">
        <v>704</v>
      </c>
      <c r="AF228" s="15" t="n">
        <f aca="false">VLOOKUP($AE228,STARING_REEKSEN!$A:$J,3,0)</f>
        <v>0.01</v>
      </c>
      <c r="AG228" s="15" t="n">
        <f aca="false">VLOOKUP($AE228,STARING_REEKSEN!$A:$J,4,0)</f>
        <v>0.849</v>
      </c>
      <c r="AH228" s="15" t="n">
        <f aca="false">VLOOKUP($AE228,STARING_REEKSEN!$A:$J,5,0)*100</f>
        <v>1.19</v>
      </c>
      <c r="AI228" s="15" t="n">
        <f aca="false">VLOOKUP($AE228,STARING_REEKSEN!$A:$J,6,0)</f>
        <v>1.272</v>
      </c>
      <c r="AJ228" s="15" t="n">
        <f aca="false">VLOOKUP($AE228,STARING_REEKSEN!$A:$J,7,0)/100</f>
        <v>0.034</v>
      </c>
      <c r="AK228" s="24" t="n">
        <f aca="false">VLOOKUP($AE228,STARING_REEKSEN!$A:$J,8,0)</f>
        <v>-1.249</v>
      </c>
      <c r="AL228" s="15" t="n">
        <f aca="false">1-(1/AI228)</f>
        <v>0.213836477987421</v>
      </c>
      <c r="AM228" s="0" t="n">
        <f aca="false">(I228)/100</f>
        <v>0.5</v>
      </c>
      <c r="AN228" s="25" t="n">
        <f aca="false">1+POWER(AH228*AM228,AI228)</f>
        <v>1.51663708872162</v>
      </c>
      <c r="AO228" s="25" t="n">
        <f aca="false">POWER(AH228*AM228,AI228-1)</f>
        <v>0.868297628103563</v>
      </c>
      <c r="AP228" s="25" t="n">
        <f aca="false">POWER(POWER(AN228,AL228)-AO228,2)</f>
        <v>0.0505578427669764</v>
      </c>
      <c r="AQ228" s="25" t="n">
        <f aca="false">POWER(AN228,AL228*(AK228+2))</f>
        <v>1.06917305165961</v>
      </c>
      <c r="AR228" s="26" t="n">
        <f aca="false">AJ228</f>
        <v>0.034</v>
      </c>
      <c r="AS228" s="15" t="n">
        <f aca="false">(J228-I228)/100</f>
        <v>0.3</v>
      </c>
      <c r="AT228" s="15" t="n">
        <f aca="false">AR228*AS228</f>
        <v>0.0102</v>
      </c>
      <c r="AU228" s="15" t="n">
        <f aca="false">AF228+(AG228-AF228)/POWER(AN228,AL228)</f>
        <v>0.77750791185747</v>
      </c>
      <c r="AV228" s="15" t="n">
        <f aca="false">AU228*AS228</f>
        <v>0.233252373557241</v>
      </c>
      <c r="AW228" s="15" t="n">
        <f aca="false">K228*AS228</f>
        <v>16.5</v>
      </c>
      <c r="AX228" s="42" t="n">
        <f aca="false">ROUND(SUMIF(B:B,B228,AT:AT)/SUMIF(B:B,B228,AS:AS),4)</f>
        <v>0.024</v>
      </c>
      <c r="AY228" s="42" t="n">
        <f aca="false">IF(SUMIF(B:B,B228,AS:AS)&lt;=0,0,AX228)</f>
        <v>0.024</v>
      </c>
      <c r="AZ228" s="15" t="n">
        <f aca="false">ROUND(SUMIF(B:B,B228,AV:AV)/SUMIF(B:B,B228,AS:AS),2)</f>
        <v>0.51</v>
      </c>
      <c r="BA228" s="0" t="n">
        <f aca="false">ROUND(SUMIF(B:B,B228,AW:AW)/SUMIF(B:B,B228,AS:AS),0)/100</f>
        <v>0.15</v>
      </c>
      <c r="BB228" s="0" t="n">
        <f aca="false">IF(B228&lt;207,IF(NOT(B228=B227),IF(N228&gt;25,(J228-I228)/100,0),IF(BB227&gt;0,IF(N228&gt;25,(J228-I228)/100,0),0)),0)</f>
        <v>0</v>
      </c>
      <c r="BC228" s="0" t="n">
        <f aca="false">SUMIF(B:B,B228,BB:BB)</f>
        <v>0</v>
      </c>
    </row>
    <row r="229" customFormat="false" ht="12.8" hidden="false" customHeight="false" outlineLevel="0" collapsed="false">
      <c r="A229" s="43" t="n">
        <v>4011</v>
      </c>
      <c r="B229" s="15" t="n">
        <v>407</v>
      </c>
      <c r="C229" s="15" t="n">
        <v>30</v>
      </c>
      <c r="D229" s="16" t="n">
        <v>15291</v>
      </c>
      <c r="E229" s="16" t="s">
        <v>798</v>
      </c>
      <c r="F229" s="16" t="s">
        <v>700</v>
      </c>
      <c r="G229" s="16" t="n">
        <v>5</v>
      </c>
      <c r="H229" s="16" t="s">
        <v>715</v>
      </c>
      <c r="I229" s="16" t="n">
        <v>80</v>
      </c>
      <c r="J229" s="16" t="n">
        <v>120</v>
      </c>
      <c r="K229" s="44" t="n">
        <v>1</v>
      </c>
      <c r="L229" s="18" t="n">
        <v>0.5</v>
      </c>
      <c r="M229" s="18" t="n">
        <v>3</v>
      </c>
      <c r="N229" s="19" t="n">
        <v>28</v>
      </c>
      <c r="O229" s="16" t="n">
        <v>18</v>
      </c>
      <c r="P229" s="16" t="n">
        <v>35</v>
      </c>
      <c r="Q229" s="20" t="n">
        <v>52</v>
      </c>
      <c r="R229" s="21" t="n">
        <v>80</v>
      </c>
      <c r="S229" s="16" t="n">
        <v>30</v>
      </c>
      <c r="T229" s="16" t="n">
        <v>90</v>
      </c>
      <c r="U229" s="16" t="n">
        <v>95</v>
      </c>
      <c r="V229" s="16" t="n">
        <v>70</v>
      </c>
      <c r="W229" s="16" t="n">
        <v>130</v>
      </c>
      <c r="X229" s="22" t="n">
        <v>7.3</v>
      </c>
      <c r="Y229" s="18" t="n">
        <v>7</v>
      </c>
      <c r="Z229" s="18" t="n">
        <v>7.8</v>
      </c>
      <c r="AA229" s="23" t="n">
        <v>3</v>
      </c>
      <c r="AB229" s="15" t="n">
        <v>1.39592668593046</v>
      </c>
      <c r="AC229" s="16" t="n">
        <v>210</v>
      </c>
      <c r="AD229" s="16" t="n">
        <v>0</v>
      </c>
      <c r="AE229" s="16" t="s">
        <v>738</v>
      </c>
      <c r="AF229" s="15" t="n">
        <f aca="false">VLOOKUP($AE229,STARING_REEKSEN!$A:$J,3,0)</f>
        <v>0</v>
      </c>
      <c r="AG229" s="15" t="n">
        <f aca="false">VLOOKUP($AE229,STARING_REEKSEN!$A:$J,4,0)</f>
        <v>0.444</v>
      </c>
      <c r="AH229" s="15" t="n">
        <f aca="false">VLOOKUP($AE229,STARING_REEKSEN!$A:$J,5,0)*100</f>
        <v>1.43</v>
      </c>
      <c r="AI229" s="15" t="n">
        <f aca="false">VLOOKUP($AE229,STARING_REEKSEN!$A:$J,6,0)</f>
        <v>1.126</v>
      </c>
      <c r="AJ229" s="15" t="n">
        <f aca="false">VLOOKUP($AE229,STARING_REEKSEN!$A:$J,7,0)/100</f>
        <v>0.0212</v>
      </c>
      <c r="AK229" s="24" t="n">
        <f aca="false">VLOOKUP($AE229,STARING_REEKSEN!$A:$J,8,0)</f>
        <v>2.357</v>
      </c>
      <c r="AL229" s="15" t="n">
        <f aca="false">1-(1/AI229)</f>
        <v>0.11190053285968</v>
      </c>
      <c r="AM229" s="0" t="n">
        <f aca="false">(I229)/100</f>
        <v>0.8</v>
      </c>
      <c r="AN229" s="25" t="n">
        <f aca="false">1+POWER(AH229*AM229,AI229)</f>
        <v>2.16355710797112</v>
      </c>
      <c r="AO229" s="25" t="n">
        <f aca="false">POWER(AH229*AM229,AI229-1)</f>
        <v>1.01709537410063</v>
      </c>
      <c r="AP229" s="25" t="n">
        <f aca="false">POWER(POWER(AN229,AL229)-AO229,2)</f>
        <v>0.00534404436277393</v>
      </c>
      <c r="AQ229" s="25" t="n">
        <f aca="false">POWER(AN229,AL229*(AK229+2))</f>
        <v>1.45683894849424</v>
      </c>
      <c r="AR229" s="26" t="n">
        <f aca="false">AJ229</f>
        <v>0.0212</v>
      </c>
      <c r="AS229" s="15" t="n">
        <f aca="false">(J229-I229)/100</f>
        <v>0.4</v>
      </c>
      <c r="AT229" s="15" t="n">
        <f aca="false">AR229*AS229</f>
        <v>0.00848</v>
      </c>
      <c r="AU229" s="15" t="n">
        <f aca="false">AF229+(AG229-AF229)/POWER(AN229,AL229)</f>
        <v>0.407265340305058</v>
      </c>
      <c r="AV229" s="15" t="n">
        <f aca="false">AU229*AS229</f>
        <v>0.162906136122023</v>
      </c>
      <c r="AW229" s="15" t="n">
        <f aca="false">K229*AS229</f>
        <v>0.4</v>
      </c>
      <c r="AX229" s="42" t="n">
        <f aca="false">ROUND(SUMIF(B:B,B229,AT:AT)/SUMIF(B:B,B229,AS:AS),4)</f>
        <v>0.024</v>
      </c>
      <c r="AY229" s="42" t="n">
        <f aca="false">IF(SUMIF(B:B,B229,AS:AS)&lt;=0,0,AX229)</f>
        <v>0.024</v>
      </c>
      <c r="AZ229" s="15" t="n">
        <f aca="false">ROUND(SUMIF(B:B,B229,AV:AV)/SUMIF(B:B,B229,AS:AS),2)</f>
        <v>0.51</v>
      </c>
      <c r="BA229" s="0" t="n">
        <f aca="false">ROUND(SUMIF(B:B,B229,AW:AW)/SUMIF(B:B,B229,AS:AS),0)/100</f>
        <v>0.15</v>
      </c>
      <c r="BB229" s="0" t="n">
        <f aca="false">IF(B229&lt;207,IF(NOT(B229=B228),IF(N229&gt;25,(J229-I229)/100,0),IF(BB228&gt;0,IF(N229&gt;25,(J229-I229)/100,0),0)),0)</f>
        <v>0</v>
      </c>
      <c r="BC229" s="0" t="n">
        <f aca="false">SUMIF(B:B,B229,BB:BB)</f>
        <v>0</v>
      </c>
    </row>
    <row r="230" customFormat="false" ht="12.8" hidden="false" customHeight="false" outlineLevel="0" collapsed="false">
      <c r="A230" s="14" t="n">
        <v>4009</v>
      </c>
      <c r="B230" s="15" t="n">
        <v>408</v>
      </c>
      <c r="C230" s="15" t="n">
        <v>37</v>
      </c>
      <c r="D230" s="16" t="n">
        <v>15180</v>
      </c>
      <c r="E230" s="16" t="s">
        <v>341</v>
      </c>
      <c r="F230" s="16" t="s">
        <v>729</v>
      </c>
      <c r="G230" s="16" t="n">
        <v>1</v>
      </c>
      <c r="H230" s="16" t="s">
        <v>757</v>
      </c>
      <c r="I230" s="16" t="n">
        <v>0</v>
      </c>
      <c r="J230" s="16" t="n">
        <v>25</v>
      </c>
      <c r="K230" s="44" t="n">
        <v>1.7</v>
      </c>
      <c r="L230" s="18" t="n">
        <v>1</v>
      </c>
      <c r="M230" s="18" t="n">
        <v>3</v>
      </c>
      <c r="N230" s="19" t="n">
        <v>14</v>
      </c>
      <c r="O230" s="16" t="n">
        <v>8</v>
      </c>
      <c r="P230" s="16" t="n">
        <v>18</v>
      </c>
      <c r="Q230" s="20" t="n">
        <v>26</v>
      </c>
      <c r="R230" s="21" t="n">
        <v>40</v>
      </c>
      <c r="S230" s="16" t="n">
        <v>30</v>
      </c>
      <c r="T230" s="16" t="n">
        <v>50</v>
      </c>
      <c r="U230" s="16" t="n">
        <v>105</v>
      </c>
      <c r="V230" s="16" t="n">
        <v>70</v>
      </c>
      <c r="W230" s="16" t="n">
        <v>130</v>
      </c>
      <c r="X230" s="22" t="n">
        <v>7.3</v>
      </c>
      <c r="Y230" s="18" t="n">
        <v>7.1</v>
      </c>
      <c r="Z230" s="18" t="n">
        <v>7.8</v>
      </c>
      <c r="AA230" s="23" t="n">
        <v>5</v>
      </c>
      <c r="AB230" s="15" t="n">
        <v>1.48349730343786</v>
      </c>
      <c r="AC230" s="16" t="n">
        <v>210</v>
      </c>
      <c r="AD230" s="16" t="n">
        <v>1</v>
      </c>
      <c r="AE230" s="16" t="s">
        <v>766</v>
      </c>
      <c r="AF230" s="15" t="n">
        <f aca="false">VLOOKUP($AE230,STARING_REEKSEN!$A:$J,3,0)</f>
        <v>0.01</v>
      </c>
      <c r="AG230" s="15" t="n">
        <f aca="false">VLOOKUP($AE230,STARING_REEKSEN!$A:$J,4,0)</f>
        <v>0.433</v>
      </c>
      <c r="AH230" s="15" t="n">
        <f aca="false">VLOOKUP($AE230,STARING_REEKSEN!$A:$J,5,0)*100</f>
        <v>1.05</v>
      </c>
      <c r="AI230" s="15" t="n">
        <f aca="false">VLOOKUP($AE230,STARING_REEKSEN!$A:$J,6,0)</f>
        <v>1.278</v>
      </c>
      <c r="AJ230" s="15" t="n">
        <f aca="false">VLOOKUP($AE230,STARING_REEKSEN!$A:$J,7,0)/100</f>
        <v>0.03</v>
      </c>
      <c r="AK230" s="24" t="n">
        <f aca="false">VLOOKUP($AE230,STARING_REEKSEN!$A:$J,8,0)</f>
        <v>-1.919</v>
      </c>
      <c r="AL230" s="15" t="n">
        <f aca="false">1-(1/AI230)</f>
        <v>0.217527386541471</v>
      </c>
      <c r="AM230" s="0" t="n">
        <f aca="false">(I230)/100</f>
        <v>0</v>
      </c>
      <c r="AN230" s="25" t="n">
        <f aca="false">1+POWER(AH230*AM230,AI230)</f>
        <v>1</v>
      </c>
      <c r="AO230" s="25" t="n">
        <f aca="false">POWER(AH230*AM230,AI230-1)</f>
        <v>0</v>
      </c>
      <c r="AP230" s="25" t="n">
        <f aca="false">POWER(POWER(AN230,AL230)-AO230,2)</f>
        <v>1</v>
      </c>
      <c r="AQ230" s="25" t="n">
        <f aca="false">POWER(AN230,AL230*(AK230+2))</f>
        <v>1</v>
      </c>
      <c r="AR230" s="26" t="n">
        <f aca="false">AJ230</f>
        <v>0.03</v>
      </c>
      <c r="AS230" s="15" t="n">
        <f aca="false">(J230-I230)/100</f>
        <v>0.25</v>
      </c>
      <c r="AT230" s="15" t="n">
        <f aca="false">AR230*AS230</f>
        <v>0.0075</v>
      </c>
      <c r="AU230" s="15" t="n">
        <f aca="false">AF230+(AG230-AF230)/POWER(AN230,AL230)</f>
        <v>0.433</v>
      </c>
      <c r="AV230" s="15" t="n">
        <f aca="false">AU230*AS230</f>
        <v>0.10825</v>
      </c>
      <c r="AW230" s="15" t="n">
        <f aca="false">K230*AS230</f>
        <v>0.425</v>
      </c>
      <c r="AX230" s="42" t="n">
        <f aca="false">ROUND(SUMIF(B:B,B230,AT:AT)/SUMIF(B:B,B230,AS:AS),4)</f>
        <v>0.1215</v>
      </c>
      <c r="AY230" s="42" t="n">
        <f aca="false">IF(SUMIF(B:B,B230,AS:AS)&lt;=0,0,AX230)</f>
        <v>0.1215</v>
      </c>
      <c r="AZ230" s="15" t="n">
        <f aca="false">ROUND(SUMIF(B:B,B230,AV:AV)/SUMIF(B:B,B230,AS:AS),2)</f>
        <v>0.35</v>
      </c>
      <c r="BA230" s="0" t="n">
        <f aca="false">ROUND(SUMIF(B:B,B230,AW:AW)/SUMIF(B:B,B230,AS:AS),0)/100</f>
        <v>0.01</v>
      </c>
      <c r="BB230" s="0" t="n">
        <f aca="false">IF(B230&lt;207,IF(NOT(B230=B229),IF(N230&gt;25,(J230-I230)/100,0),IF(BB229&gt;0,IF(N230&gt;25,(J230-I230)/100,0),0)),0)</f>
        <v>0</v>
      </c>
      <c r="BC230" s="0" t="n">
        <f aca="false">SUMIF(B:B,B230,BB:BB)</f>
        <v>0</v>
      </c>
    </row>
    <row r="231" customFormat="false" ht="12.8" hidden="false" customHeight="false" outlineLevel="0" collapsed="false">
      <c r="A231" s="14" t="n">
        <v>4009</v>
      </c>
      <c r="B231" s="15" t="n">
        <v>408</v>
      </c>
      <c r="C231" s="15" t="n">
        <v>37</v>
      </c>
      <c r="D231" s="16" t="n">
        <v>15180</v>
      </c>
      <c r="E231" s="16" t="s">
        <v>341</v>
      </c>
      <c r="F231" s="16" t="s">
        <v>729</v>
      </c>
      <c r="G231" s="16" t="n">
        <v>2</v>
      </c>
      <c r="H231" s="16" t="s">
        <v>705</v>
      </c>
      <c r="I231" s="16" t="n">
        <v>25</v>
      </c>
      <c r="J231" s="16" t="n">
        <v>50</v>
      </c>
      <c r="K231" s="44" t="n">
        <v>0.8</v>
      </c>
      <c r="L231" s="18" t="n">
        <v>0.5</v>
      </c>
      <c r="M231" s="18" t="n">
        <v>2</v>
      </c>
      <c r="N231" s="19" t="n">
        <v>12</v>
      </c>
      <c r="O231" s="16" t="n">
        <v>8</v>
      </c>
      <c r="P231" s="16" t="n">
        <v>18</v>
      </c>
      <c r="Q231" s="20" t="n">
        <v>25</v>
      </c>
      <c r="R231" s="21" t="n">
        <v>37</v>
      </c>
      <c r="S231" s="16" t="n">
        <v>30</v>
      </c>
      <c r="T231" s="16" t="n">
        <v>50</v>
      </c>
      <c r="U231" s="16" t="n">
        <v>110</v>
      </c>
      <c r="V231" s="16" t="n">
        <v>70</v>
      </c>
      <c r="W231" s="16" t="n">
        <v>130</v>
      </c>
      <c r="X231" s="22" t="n">
        <v>7.4</v>
      </c>
      <c r="Y231" s="18" t="n">
        <v>7.1</v>
      </c>
      <c r="Z231" s="18" t="n">
        <v>7.8</v>
      </c>
      <c r="AA231" s="23" t="n">
        <v>7</v>
      </c>
      <c r="AB231" s="15" t="n">
        <v>1.54308935042737</v>
      </c>
      <c r="AC231" s="16" t="n">
        <v>210</v>
      </c>
      <c r="AD231" s="16" t="n">
        <v>0</v>
      </c>
      <c r="AE231" s="16" t="s">
        <v>767</v>
      </c>
      <c r="AF231" s="15" t="n">
        <f aca="false">VLOOKUP($AE231,STARING_REEKSEN!$A:$J,3,0)</f>
        <v>0</v>
      </c>
      <c r="AG231" s="15" t="n">
        <f aca="false">VLOOKUP($AE231,STARING_REEKSEN!$A:$J,4,0)</f>
        <v>0.458</v>
      </c>
      <c r="AH231" s="15" t="n">
        <f aca="false">VLOOKUP($AE231,STARING_REEKSEN!$A:$J,5,0)*100</f>
        <v>0.97</v>
      </c>
      <c r="AI231" s="15" t="n">
        <f aca="false">VLOOKUP($AE231,STARING_REEKSEN!$A:$J,6,0)</f>
        <v>1.376</v>
      </c>
      <c r="AJ231" s="15" t="n">
        <f aca="false">VLOOKUP($AE231,STARING_REEKSEN!$A:$J,7,0)/100</f>
        <v>0.0377</v>
      </c>
      <c r="AK231" s="24" t="n">
        <f aca="false">VLOOKUP($AE231,STARING_REEKSEN!$A:$J,8,0)</f>
        <v>-1.013</v>
      </c>
      <c r="AL231" s="15" t="n">
        <f aca="false">1-(1/AI231)</f>
        <v>0.273255813953488</v>
      </c>
      <c r="AM231" s="0" t="n">
        <f aca="false">(I231)/100</f>
        <v>0.25</v>
      </c>
      <c r="AN231" s="25" t="n">
        <f aca="false">1+POWER(AH231*AM231,AI231)</f>
        <v>1.14235192954714</v>
      </c>
      <c r="AO231" s="25" t="n">
        <f aca="false">POWER(AH231*AM231,AI231-1)</f>
        <v>0.58701826617376</v>
      </c>
      <c r="AP231" s="25" t="n">
        <f aca="false">POWER(POWER(AN231,AL231)-AO231,2)</f>
        <v>0.202516672534322</v>
      </c>
      <c r="AQ231" s="25" t="n">
        <f aca="false">POWER(AN231,AL231*(AK231+2))</f>
        <v>1.0365466203059</v>
      </c>
      <c r="AR231" s="26" t="n">
        <f aca="false">AJ231</f>
        <v>0.0377</v>
      </c>
      <c r="AS231" s="15" t="n">
        <f aca="false">(J231-I231)/100</f>
        <v>0.25</v>
      </c>
      <c r="AT231" s="15" t="n">
        <f aca="false">AR231*AS231</f>
        <v>0.009425</v>
      </c>
      <c r="AU231" s="15" t="n">
        <f aca="false">AF231+(AG231-AF231)/POWER(AN231,AL231)</f>
        <v>0.441642961994791</v>
      </c>
      <c r="AV231" s="15" t="n">
        <f aca="false">AU231*AS231</f>
        <v>0.110410740498698</v>
      </c>
      <c r="AW231" s="15" t="n">
        <f aca="false">K231*AS231</f>
        <v>0.2</v>
      </c>
      <c r="AX231" s="42" t="n">
        <f aca="false">ROUND(SUMIF(B:B,B231,AT:AT)/SUMIF(B:B,B231,AS:AS),4)</f>
        <v>0.1215</v>
      </c>
      <c r="AY231" s="42" t="n">
        <f aca="false">IF(SUMIF(B:B,B231,AS:AS)&lt;=0,0,AX231)</f>
        <v>0.1215</v>
      </c>
      <c r="AZ231" s="15" t="n">
        <f aca="false">ROUND(SUMIF(B:B,B231,AV:AV)/SUMIF(B:B,B231,AS:AS),2)</f>
        <v>0.35</v>
      </c>
      <c r="BA231" s="0" t="n">
        <f aca="false">ROUND(SUMIF(B:B,B231,AW:AW)/SUMIF(B:B,B231,AS:AS),0)/100</f>
        <v>0.01</v>
      </c>
      <c r="BB231" s="0" t="n">
        <f aca="false">IF(B231&lt;207,IF(NOT(B231=B230),IF(N231&gt;25,(J231-I231)/100,0),IF(BB230&gt;0,IF(N231&gt;25,(J231-I231)/100,0),0)),0)</f>
        <v>0</v>
      </c>
      <c r="BC231" s="0" t="n">
        <f aca="false">SUMIF(B:B,B231,BB:BB)</f>
        <v>0</v>
      </c>
    </row>
    <row r="232" customFormat="false" ht="12.8" hidden="false" customHeight="false" outlineLevel="0" collapsed="false">
      <c r="A232" s="14" t="n">
        <v>4009</v>
      </c>
      <c r="B232" s="15" t="n">
        <v>408</v>
      </c>
      <c r="C232" s="15" t="n">
        <v>37</v>
      </c>
      <c r="D232" s="16" t="n">
        <v>15180</v>
      </c>
      <c r="E232" s="16" t="s">
        <v>341</v>
      </c>
      <c r="F232" s="16" t="s">
        <v>729</v>
      </c>
      <c r="G232" s="16" t="n">
        <v>3</v>
      </c>
      <c r="H232" s="16" t="s">
        <v>755</v>
      </c>
      <c r="I232" s="16" t="n">
        <v>50</v>
      </c>
      <c r="J232" s="16" t="n">
        <v>70</v>
      </c>
      <c r="K232" s="44" t="n">
        <v>0.8</v>
      </c>
      <c r="L232" s="18" t="n">
        <v>0.5</v>
      </c>
      <c r="M232" s="18" t="n">
        <v>2</v>
      </c>
      <c r="N232" s="19" t="n">
        <v>8</v>
      </c>
      <c r="O232" s="16" t="n">
        <v>8</v>
      </c>
      <c r="P232" s="16" t="n">
        <v>18</v>
      </c>
      <c r="Q232" s="20" t="n">
        <v>13</v>
      </c>
      <c r="R232" s="21" t="n">
        <v>21</v>
      </c>
      <c r="S232" s="16" t="n">
        <v>5</v>
      </c>
      <c r="T232" s="16" t="n">
        <v>50</v>
      </c>
      <c r="U232" s="16" t="n">
        <v>120</v>
      </c>
      <c r="V232" s="16" t="n">
        <v>70</v>
      </c>
      <c r="W232" s="16" t="n">
        <v>130</v>
      </c>
      <c r="X232" s="22" t="n">
        <v>7.4</v>
      </c>
      <c r="Y232" s="18" t="n">
        <v>7.1</v>
      </c>
      <c r="Z232" s="18" t="n">
        <v>7.8</v>
      </c>
      <c r="AA232" s="23" t="n">
        <v>7</v>
      </c>
      <c r="AB232" s="15" t="n">
        <v>1.56522285448843</v>
      </c>
      <c r="AC232" s="16" t="n">
        <v>210</v>
      </c>
      <c r="AD232" s="16" t="n">
        <v>0</v>
      </c>
      <c r="AE232" s="16" t="s">
        <v>797</v>
      </c>
      <c r="AF232" s="15" t="n">
        <f aca="false">VLOOKUP($AE232,STARING_REEKSEN!$A:$J,3,0)</f>
        <v>0</v>
      </c>
      <c r="AG232" s="15" t="n">
        <f aca="false">VLOOKUP($AE232,STARING_REEKSEN!$A:$J,4,0)</f>
        <v>0.454</v>
      </c>
      <c r="AH232" s="15" t="n">
        <f aca="false">VLOOKUP($AE232,STARING_REEKSEN!$A:$J,5,0)*100</f>
        <v>1.13</v>
      </c>
      <c r="AI232" s="15" t="n">
        <f aca="false">VLOOKUP($AE232,STARING_REEKSEN!$A:$J,6,0)</f>
        <v>1.346</v>
      </c>
      <c r="AJ232" s="15" t="n">
        <f aca="false">VLOOKUP($AE232,STARING_REEKSEN!$A:$J,7,0)/100</f>
        <v>0.0864</v>
      </c>
      <c r="AK232" s="24" t="n">
        <f aca="false">VLOOKUP($AE232,STARING_REEKSEN!$A:$J,8,0)</f>
        <v>-0.904</v>
      </c>
      <c r="AL232" s="15" t="n">
        <f aca="false">1-(1/AI232)</f>
        <v>0.257057949479941</v>
      </c>
      <c r="AM232" s="0" t="n">
        <f aca="false">(I232)/100</f>
        <v>0.5</v>
      </c>
      <c r="AN232" s="25" t="n">
        <f aca="false">1+POWER(AH232*AM232,AI232)</f>
        <v>1.46372147731832</v>
      </c>
      <c r="AO232" s="25" t="n">
        <f aca="false">POWER(AH232*AM232,AI232-1)</f>
        <v>0.820745977554557</v>
      </c>
      <c r="AP232" s="25" t="n">
        <f aca="false">POWER(POWER(AN232,AL232)-AO232,2)</f>
        <v>0.0796055499388809</v>
      </c>
      <c r="AQ232" s="25" t="n">
        <f aca="false">POWER(AN232,AL232*(AK232+2))</f>
        <v>1.11330848727254</v>
      </c>
      <c r="AR232" s="26" t="n">
        <f aca="false">AJ232</f>
        <v>0.0864</v>
      </c>
      <c r="AS232" s="15" t="n">
        <f aca="false">(J232-I232)/100</f>
        <v>0.2</v>
      </c>
      <c r="AT232" s="15" t="n">
        <f aca="false">AR232*AS232</f>
        <v>0.01728</v>
      </c>
      <c r="AU232" s="15" t="n">
        <f aca="false">AF232+(AG232-AF232)/POWER(AN232,AL232)</f>
        <v>0.411645568243155</v>
      </c>
      <c r="AV232" s="15" t="n">
        <f aca="false">AU232*AS232</f>
        <v>0.0823291136486311</v>
      </c>
      <c r="AW232" s="15" t="n">
        <f aca="false">K232*AS232</f>
        <v>0.16</v>
      </c>
      <c r="AX232" s="42" t="n">
        <f aca="false">ROUND(SUMIF(B:B,B232,AT:AT)/SUMIF(B:B,B232,AS:AS),4)</f>
        <v>0.1215</v>
      </c>
      <c r="AY232" s="42" t="n">
        <f aca="false">IF(SUMIF(B:B,B232,AS:AS)&lt;=0,0,AX232)</f>
        <v>0.1215</v>
      </c>
      <c r="AZ232" s="15" t="n">
        <f aca="false">ROUND(SUMIF(B:B,B232,AV:AV)/SUMIF(B:B,B232,AS:AS),2)</f>
        <v>0.35</v>
      </c>
      <c r="BA232" s="0" t="n">
        <f aca="false">ROUND(SUMIF(B:B,B232,AW:AW)/SUMIF(B:B,B232,AS:AS),0)/100</f>
        <v>0.01</v>
      </c>
      <c r="BB232" s="0" t="n">
        <f aca="false">IF(B232&lt;207,IF(NOT(B232=B231),IF(N232&gt;25,(J232-I232)/100,0),IF(BB231&gt;0,IF(N232&gt;25,(J232-I232)/100,0),0)),0)</f>
        <v>0</v>
      </c>
      <c r="BC232" s="0" t="n">
        <f aca="false">SUMIF(B:B,B232,BB:BB)</f>
        <v>0</v>
      </c>
    </row>
    <row r="233" customFormat="false" ht="12.8" hidden="false" customHeight="false" outlineLevel="0" collapsed="false">
      <c r="A233" s="14" t="n">
        <v>4009</v>
      </c>
      <c r="B233" s="15" t="n">
        <v>408</v>
      </c>
      <c r="C233" s="15" t="n">
        <v>37</v>
      </c>
      <c r="D233" s="16" t="n">
        <v>15180</v>
      </c>
      <c r="E233" s="16" t="s">
        <v>341</v>
      </c>
      <c r="F233" s="16" t="s">
        <v>729</v>
      </c>
      <c r="G233" s="16" t="n">
        <v>4</v>
      </c>
      <c r="H233" s="16" t="s">
        <v>734</v>
      </c>
      <c r="I233" s="16" t="n">
        <v>70</v>
      </c>
      <c r="J233" s="16" t="n">
        <v>120</v>
      </c>
      <c r="K233" s="44" t="n">
        <v>0.4</v>
      </c>
      <c r="L233" s="18" t="n">
        <v>0.2</v>
      </c>
      <c r="M233" s="18" t="n">
        <v>2</v>
      </c>
      <c r="N233" s="19" t="n">
        <v>3</v>
      </c>
      <c r="O233" s="16" t="n">
        <v>2</v>
      </c>
      <c r="P233" s="16" t="n">
        <v>10</v>
      </c>
      <c r="Q233" s="20" t="n">
        <v>6</v>
      </c>
      <c r="R233" s="21" t="n">
        <v>9</v>
      </c>
      <c r="S233" s="16" t="n">
        <v>5</v>
      </c>
      <c r="T233" s="16" t="n">
        <v>25</v>
      </c>
      <c r="U233" s="16" t="n">
        <v>125</v>
      </c>
      <c r="V233" s="16" t="n">
        <v>70</v>
      </c>
      <c r="W233" s="16" t="n">
        <v>150</v>
      </c>
      <c r="X233" s="22" t="n">
        <v>7.4</v>
      </c>
      <c r="Y233" s="18" t="n">
        <v>7.1</v>
      </c>
      <c r="Z233" s="18" t="n">
        <v>7.8</v>
      </c>
      <c r="AA233" s="23" t="n">
        <v>7</v>
      </c>
      <c r="AB233" s="15" t="n">
        <v>1.63009392124475</v>
      </c>
      <c r="AC233" s="16" t="n">
        <v>210</v>
      </c>
      <c r="AD233" s="16" t="n">
        <v>0</v>
      </c>
      <c r="AE233" s="16" t="s">
        <v>726</v>
      </c>
      <c r="AF233" s="15" t="n">
        <f aca="false">VLOOKUP($AE233,STARING_REEKSEN!$A:$J,3,0)</f>
        <v>0.01</v>
      </c>
      <c r="AG233" s="15" t="n">
        <f aca="false">VLOOKUP($AE233,STARING_REEKSEN!$A:$J,4,0)</f>
        <v>0.366</v>
      </c>
      <c r="AH233" s="15" t="n">
        <f aca="false">VLOOKUP($AE233,STARING_REEKSEN!$A:$J,5,0)*100</f>
        <v>1.6</v>
      </c>
      <c r="AI233" s="15" t="n">
        <f aca="false">VLOOKUP($AE233,STARING_REEKSEN!$A:$J,6,0)</f>
        <v>2.163</v>
      </c>
      <c r="AJ233" s="15" t="n">
        <f aca="false">VLOOKUP($AE233,STARING_REEKSEN!$A:$J,7,0)/100</f>
        <v>0.2232</v>
      </c>
      <c r="AK233" s="24" t="n">
        <f aca="false">VLOOKUP($AE233,STARING_REEKSEN!$A:$J,8,0)</f>
        <v>2.868</v>
      </c>
      <c r="AL233" s="15" t="n">
        <f aca="false">1-(1/AI233)</f>
        <v>0.537679149329635</v>
      </c>
      <c r="AM233" s="0" t="n">
        <f aca="false">(I233)/100</f>
        <v>0.7</v>
      </c>
      <c r="AN233" s="25" t="n">
        <f aca="false">1+POWER(AH233*AM233,AI233)</f>
        <v>2.27778734617913</v>
      </c>
      <c r="AO233" s="25" t="n">
        <f aca="false">POWER(AH233*AM233,AI233-1)</f>
        <v>1.14088155908851</v>
      </c>
      <c r="AP233" s="25" t="n">
        <f aca="false">POWER(POWER(AN233,AL233)-AO233,2)</f>
        <v>0.172971920954891</v>
      </c>
      <c r="AQ233" s="25" t="n">
        <f aca="false">POWER(AN233,AL233*(AK233+2))</f>
        <v>8.62507514435956</v>
      </c>
      <c r="AR233" s="26" t="n">
        <f aca="false">AJ233</f>
        <v>0.2232</v>
      </c>
      <c r="AS233" s="15" t="n">
        <f aca="false">(J233-I233)/100</f>
        <v>0.5</v>
      </c>
      <c r="AT233" s="15" t="n">
        <f aca="false">AR233*AS233</f>
        <v>0.1116</v>
      </c>
      <c r="AU233" s="15" t="n">
        <f aca="false">AF233+(AG233-AF233)/POWER(AN233,AL233)</f>
        <v>0.238677069263045</v>
      </c>
      <c r="AV233" s="15" t="n">
        <f aca="false">AU233*AS233</f>
        <v>0.119338534631522</v>
      </c>
      <c r="AW233" s="15" t="n">
        <f aca="false">K233*AS233</f>
        <v>0.2</v>
      </c>
      <c r="AX233" s="42" t="n">
        <f aca="false">ROUND(SUMIF(B:B,B233,AT:AT)/SUMIF(B:B,B233,AS:AS),4)</f>
        <v>0.1215</v>
      </c>
      <c r="AY233" s="42" t="n">
        <f aca="false">IF(SUMIF(B:B,B233,AS:AS)&lt;=0,0,AX233)</f>
        <v>0.1215</v>
      </c>
      <c r="AZ233" s="15" t="n">
        <f aca="false">ROUND(SUMIF(B:B,B233,AV:AV)/SUMIF(B:B,B233,AS:AS),2)</f>
        <v>0.35</v>
      </c>
      <c r="BA233" s="0" t="n">
        <f aca="false">ROUND(SUMIF(B:B,B233,AW:AW)/SUMIF(B:B,B233,AS:AS),0)/100</f>
        <v>0.01</v>
      </c>
      <c r="BB233" s="0" t="n">
        <f aca="false">IF(B233&lt;207,IF(NOT(B233=B232),IF(N233&gt;25,(J233-I233)/100,0),IF(BB232&gt;0,IF(N233&gt;25,(J233-I233)/100,0),0)),0)</f>
        <v>0</v>
      </c>
      <c r="BC233" s="0" t="n">
        <f aca="false">SUMIF(B:B,B233,BB:BB)</f>
        <v>0</v>
      </c>
    </row>
    <row r="234" customFormat="false" ht="12.8" hidden="false" customHeight="false" outlineLevel="0" collapsed="false">
      <c r="A234" s="14" t="n">
        <v>4017</v>
      </c>
      <c r="B234" s="15" t="n">
        <v>409</v>
      </c>
      <c r="C234" s="15" t="n">
        <v>84</v>
      </c>
      <c r="D234" s="16" t="n">
        <v>17020</v>
      </c>
      <c r="E234" s="16" t="s">
        <v>801</v>
      </c>
      <c r="F234" s="16" t="s">
        <v>700</v>
      </c>
      <c r="G234" s="16" t="n">
        <v>1</v>
      </c>
      <c r="H234" s="16" t="s">
        <v>711</v>
      </c>
      <c r="I234" s="16" t="n">
        <v>0</v>
      </c>
      <c r="J234" s="16" t="n">
        <v>20</v>
      </c>
      <c r="K234" s="44" t="n">
        <v>3</v>
      </c>
      <c r="L234" s="18" t="n">
        <v>1</v>
      </c>
      <c r="M234" s="18" t="n">
        <v>3</v>
      </c>
      <c r="N234" s="19" t="n">
        <v>14</v>
      </c>
      <c r="O234" s="16" t="n">
        <v>8</v>
      </c>
      <c r="P234" s="16" t="n">
        <v>18</v>
      </c>
      <c r="Q234" s="20" t="n">
        <v>20</v>
      </c>
      <c r="R234" s="21" t="n">
        <v>34</v>
      </c>
      <c r="S234" s="16" t="n">
        <v>25</v>
      </c>
      <c r="T234" s="16" t="n">
        <v>50</v>
      </c>
      <c r="U234" s="16" t="n">
        <v>170</v>
      </c>
      <c r="V234" s="16" t="n">
        <v>140</v>
      </c>
      <c r="W234" s="16" t="n">
        <v>190</v>
      </c>
      <c r="X234" s="22" t="n">
        <v>5.3</v>
      </c>
      <c r="Y234" s="18" t="n">
        <v>4.3</v>
      </c>
      <c r="Z234" s="18" t="n">
        <v>5.5</v>
      </c>
      <c r="AA234" s="23" t="n">
        <v>0</v>
      </c>
      <c r="AB234" s="15" t="n">
        <v>1.43503670999583</v>
      </c>
      <c r="AC234" s="16" t="n">
        <v>330</v>
      </c>
      <c r="AD234" s="16" t="n">
        <v>1</v>
      </c>
      <c r="AE234" s="16" t="s">
        <v>766</v>
      </c>
      <c r="AF234" s="15" t="n">
        <f aca="false">VLOOKUP($AE234,STARING_REEKSEN!$A:$J,3,0)</f>
        <v>0.01</v>
      </c>
      <c r="AG234" s="15" t="n">
        <f aca="false">VLOOKUP($AE234,STARING_REEKSEN!$A:$J,4,0)</f>
        <v>0.433</v>
      </c>
      <c r="AH234" s="15" t="n">
        <f aca="false">VLOOKUP($AE234,STARING_REEKSEN!$A:$J,5,0)*100</f>
        <v>1.05</v>
      </c>
      <c r="AI234" s="15" t="n">
        <f aca="false">VLOOKUP($AE234,STARING_REEKSEN!$A:$J,6,0)</f>
        <v>1.278</v>
      </c>
      <c r="AJ234" s="15" t="n">
        <f aca="false">VLOOKUP($AE234,STARING_REEKSEN!$A:$J,7,0)/100</f>
        <v>0.03</v>
      </c>
      <c r="AK234" s="24" t="n">
        <f aca="false">VLOOKUP($AE234,STARING_REEKSEN!$A:$J,8,0)</f>
        <v>-1.919</v>
      </c>
      <c r="AL234" s="15" t="n">
        <f aca="false">1-(1/AI234)</f>
        <v>0.217527386541471</v>
      </c>
      <c r="AM234" s="0" t="n">
        <f aca="false">(I234)/100</f>
        <v>0</v>
      </c>
      <c r="AN234" s="25" t="n">
        <f aca="false">1+POWER(AH234*AM234,AI234)</f>
        <v>1</v>
      </c>
      <c r="AO234" s="25" t="n">
        <f aca="false">POWER(AH234*AM234,AI234-1)</f>
        <v>0</v>
      </c>
      <c r="AP234" s="25" t="n">
        <f aca="false">POWER(POWER(AN234,AL234)-AO234,2)</f>
        <v>1</v>
      </c>
      <c r="AQ234" s="25" t="n">
        <f aca="false">POWER(AN234,AL234*(AK234+2))</f>
        <v>1</v>
      </c>
      <c r="AR234" s="26" t="n">
        <f aca="false">AJ234</f>
        <v>0.03</v>
      </c>
      <c r="AS234" s="15" t="n">
        <f aca="false">(J234-I234)/100</f>
        <v>0.2</v>
      </c>
      <c r="AT234" s="15" t="n">
        <f aca="false">AR234*AS234</f>
        <v>0.006</v>
      </c>
      <c r="AU234" s="15" t="n">
        <f aca="false">AF234+(AG234-AF234)/POWER(AN234,AL234)</f>
        <v>0.433</v>
      </c>
      <c r="AV234" s="15" t="n">
        <f aca="false">AU234*AS234</f>
        <v>0.0866</v>
      </c>
      <c r="AW234" s="15" t="n">
        <f aca="false">K234*AS234</f>
        <v>0.6</v>
      </c>
      <c r="AX234" s="42" t="n">
        <f aca="false">ROUND(SUMIF(B:B,B234,AT:AT)/SUMIF(B:B,B234,AS:AS),4)</f>
        <v>0.0959</v>
      </c>
      <c r="AY234" s="42" t="n">
        <f aca="false">IF(SUMIF(B:B,B234,AS:AS)&lt;=0,0,AX234)</f>
        <v>0.0959</v>
      </c>
      <c r="AZ234" s="15" t="n">
        <f aca="false">ROUND(SUMIF(B:B,B234,AV:AV)/SUMIF(B:B,B234,AS:AS),2)</f>
        <v>0.28</v>
      </c>
      <c r="BA234" s="0" t="n">
        <f aca="false">ROUND(SUMIF(B:B,B234,AW:AW)/SUMIF(B:B,B234,AS:AS),0)/100</f>
        <v>0.01</v>
      </c>
      <c r="BB234" s="0" t="n">
        <f aca="false">IF(B234&lt;207,IF(NOT(B234=B233),IF(N234&gt;25,(J234-I234)/100,0),IF(BB233&gt;0,IF(N234&gt;25,(J234-I234)/100,0),0)),0)</f>
        <v>0</v>
      </c>
      <c r="BC234" s="0" t="n">
        <f aca="false">SUMIF(B:B,B234,BB:BB)</f>
        <v>0</v>
      </c>
    </row>
    <row r="235" customFormat="false" ht="12.8" hidden="false" customHeight="false" outlineLevel="0" collapsed="false">
      <c r="A235" s="14" t="n">
        <v>4017</v>
      </c>
      <c r="B235" s="15" t="n">
        <v>409</v>
      </c>
      <c r="C235" s="15" t="n">
        <v>84</v>
      </c>
      <c r="D235" s="16" t="n">
        <v>17020</v>
      </c>
      <c r="E235" s="16" t="s">
        <v>801</v>
      </c>
      <c r="F235" s="16" t="s">
        <v>700</v>
      </c>
      <c r="G235" s="16" t="n">
        <v>2</v>
      </c>
      <c r="H235" s="16" t="s">
        <v>802</v>
      </c>
      <c r="I235" s="16" t="n">
        <v>20</v>
      </c>
      <c r="J235" s="16" t="n">
        <v>40</v>
      </c>
      <c r="K235" s="44" t="n">
        <v>0.8</v>
      </c>
      <c r="L235" s="18" t="n">
        <v>0.5</v>
      </c>
      <c r="M235" s="18" t="n">
        <v>2</v>
      </c>
      <c r="N235" s="19" t="n">
        <v>12</v>
      </c>
      <c r="O235" s="16" t="n">
        <v>8</v>
      </c>
      <c r="P235" s="16" t="n">
        <v>18</v>
      </c>
      <c r="Q235" s="20" t="n">
        <v>20</v>
      </c>
      <c r="R235" s="21" t="n">
        <v>32</v>
      </c>
      <c r="S235" s="16" t="n">
        <v>25</v>
      </c>
      <c r="T235" s="16" t="n">
        <v>50</v>
      </c>
      <c r="U235" s="16" t="n">
        <v>170</v>
      </c>
      <c r="V235" s="16" t="n">
        <v>140</v>
      </c>
      <c r="W235" s="16" t="n">
        <v>190</v>
      </c>
      <c r="X235" s="22" t="n">
        <v>4.6</v>
      </c>
      <c r="Y235" s="18" t="n">
        <v>4.3</v>
      </c>
      <c r="Z235" s="18" t="n">
        <v>5.5</v>
      </c>
      <c r="AA235" s="23" t="n">
        <v>0</v>
      </c>
      <c r="AB235" s="15" t="n">
        <v>1.54308935042737</v>
      </c>
      <c r="AC235" s="16" t="n">
        <v>330</v>
      </c>
      <c r="AD235" s="16" t="n">
        <v>0</v>
      </c>
      <c r="AE235" s="16" t="s">
        <v>767</v>
      </c>
      <c r="AF235" s="15" t="n">
        <f aca="false">VLOOKUP($AE235,STARING_REEKSEN!$A:$J,3,0)</f>
        <v>0</v>
      </c>
      <c r="AG235" s="15" t="n">
        <f aca="false">VLOOKUP($AE235,STARING_REEKSEN!$A:$J,4,0)</f>
        <v>0.458</v>
      </c>
      <c r="AH235" s="15" t="n">
        <f aca="false">VLOOKUP($AE235,STARING_REEKSEN!$A:$J,5,0)*100</f>
        <v>0.97</v>
      </c>
      <c r="AI235" s="15" t="n">
        <f aca="false">VLOOKUP($AE235,STARING_REEKSEN!$A:$J,6,0)</f>
        <v>1.376</v>
      </c>
      <c r="AJ235" s="15" t="n">
        <f aca="false">VLOOKUP($AE235,STARING_REEKSEN!$A:$J,7,0)/100</f>
        <v>0.0377</v>
      </c>
      <c r="AK235" s="24" t="n">
        <f aca="false">VLOOKUP($AE235,STARING_REEKSEN!$A:$J,8,0)</f>
        <v>-1.013</v>
      </c>
      <c r="AL235" s="15" t="n">
        <f aca="false">1-(1/AI235)</f>
        <v>0.273255813953488</v>
      </c>
      <c r="AM235" s="0" t="n">
        <f aca="false">(I235)/100</f>
        <v>0.2</v>
      </c>
      <c r="AN235" s="25" t="n">
        <f aca="false">1+POWER(AH235*AM235,AI235)</f>
        <v>1.10471651501537</v>
      </c>
      <c r="AO235" s="25" t="n">
        <f aca="false">POWER(AH235*AM235,AI235-1)</f>
        <v>0.539775850594679</v>
      </c>
      <c r="AP235" s="25" t="n">
        <f aca="false">POWER(POWER(AN235,AL235)-AO235,2)</f>
        <v>0.237959588007336</v>
      </c>
      <c r="AQ235" s="25" t="n">
        <f aca="false">POWER(AN235,AL235*(AK235+2))</f>
        <v>1.02722340045106</v>
      </c>
      <c r="AR235" s="26" t="n">
        <f aca="false">AJ235</f>
        <v>0.0377</v>
      </c>
      <c r="AS235" s="15" t="n">
        <f aca="false">(J235-I235)/100</f>
        <v>0.2</v>
      </c>
      <c r="AT235" s="15" t="n">
        <f aca="false">AR235*AS235</f>
        <v>0.00754</v>
      </c>
      <c r="AU235" s="15" t="n">
        <f aca="false">AF235+(AG235-AF235)/POWER(AN235,AL235)</f>
        <v>0.445704411548939</v>
      </c>
      <c r="AV235" s="15" t="n">
        <f aca="false">AU235*AS235</f>
        <v>0.0891408823097878</v>
      </c>
      <c r="AW235" s="15" t="n">
        <f aca="false">K235*AS235</f>
        <v>0.16</v>
      </c>
      <c r="AX235" s="42" t="n">
        <f aca="false">ROUND(SUMIF(B:B,B235,AT:AT)/SUMIF(B:B,B235,AS:AS),4)</f>
        <v>0.0959</v>
      </c>
      <c r="AY235" s="42" t="n">
        <f aca="false">IF(SUMIF(B:B,B235,AS:AS)&lt;=0,0,AX235)</f>
        <v>0.0959</v>
      </c>
      <c r="AZ235" s="15" t="n">
        <f aca="false">ROUND(SUMIF(B:B,B235,AV:AV)/SUMIF(B:B,B235,AS:AS),2)</f>
        <v>0.28</v>
      </c>
      <c r="BA235" s="0" t="n">
        <f aca="false">ROUND(SUMIF(B:B,B235,AW:AW)/SUMIF(B:B,B235,AS:AS),0)/100</f>
        <v>0.01</v>
      </c>
      <c r="BB235" s="0" t="n">
        <f aca="false">IF(B235&lt;207,IF(NOT(B235=B234),IF(N235&gt;25,(J235-I235)/100,0),IF(BB234&gt;0,IF(N235&gt;25,(J235-I235)/100,0),0)),0)</f>
        <v>0</v>
      </c>
      <c r="BC235" s="0" t="n">
        <f aca="false">SUMIF(B:B,B235,BB:BB)</f>
        <v>0</v>
      </c>
    </row>
    <row r="236" customFormat="false" ht="12.8" hidden="false" customHeight="false" outlineLevel="0" collapsed="false">
      <c r="A236" s="14" t="n">
        <v>4017</v>
      </c>
      <c r="B236" s="15" t="n">
        <v>409</v>
      </c>
      <c r="C236" s="15" t="n">
        <v>84</v>
      </c>
      <c r="D236" s="16" t="n">
        <v>17020</v>
      </c>
      <c r="E236" s="16" t="s">
        <v>801</v>
      </c>
      <c r="F236" s="16" t="s">
        <v>700</v>
      </c>
      <c r="G236" s="16" t="n">
        <v>3</v>
      </c>
      <c r="H236" s="16" t="s">
        <v>803</v>
      </c>
      <c r="I236" s="16" t="n">
        <v>40</v>
      </c>
      <c r="J236" s="16" t="n">
        <v>65</v>
      </c>
      <c r="K236" s="44" t="n">
        <v>0.4</v>
      </c>
      <c r="L236" s="18" t="n">
        <v>0.2</v>
      </c>
      <c r="M236" s="18" t="n">
        <v>2</v>
      </c>
      <c r="N236" s="19" t="n">
        <v>20</v>
      </c>
      <c r="O236" s="16" t="n">
        <v>8</v>
      </c>
      <c r="P236" s="16" t="n">
        <v>25</v>
      </c>
      <c r="Q236" s="20" t="n">
        <v>32</v>
      </c>
      <c r="R236" s="21" t="n">
        <v>52</v>
      </c>
      <c r="S236" s="16" t="n">
        <v>25</v>
      </c>
      <c r="T236" s="16" t="n">
        <v>60</v>
      </c>
      <c r="U236" s="16" t="n">
        <v>130</v>
      </c>
      <c r="V236" s="16" t="n">
        <v>110</v>
      </c>
      <c r="W236" s="16" t="n">
        <v>190</v>
      </c>
      <c r="X236" s="22" t="n">
        <v>4.6</v>
      </c>
      <c r="Y236" s="18" t="n">
        <v>4.3</v>
      </c>
      <c r="Z236" s="18" t="n">
        <v>5.5</v>
      </c>
      <c r="AA236" s="23" t="n">
        <v>0</v>
      </c>
      <c r="AB236" s="15" t="n">
        <v>1.50034794104296</v>
      </c>
      <c r="AC236" s="16" t="n">
        <v>330</v>
      </c>
      <c r="AD236" s="16" t="n">
        <v>0</v>
      </c>
      <c r="AE236" s="16" t="s">
        <v>756</v>
      </c>
      <c r="AF236" s="15" t="n">
        <f aca="false">VLOOKUP($AE236,STARING_REEKSEN!$A:$J,3,0)</f>
        <v>0.01</v>
      </c>
      <c r="AG236" s="15" t="n">
        <f aca="false">VLOOKUP($AE236,STARING_REEKSEN!$A:$J,4,0)</f>
        <v>0.472</v>
      </c>
      <c r="AH236" s="15" t="n">
        <f aca="false">VLOOKUP($AE236,STARING_REEKSEN!$A:$J,5,0)*100</f>
        <v>1</v>
      </c>
      <c r="AI236" s="15" t="n">
        <f aca="false">VLOOKUP($AE236,STARING_REEKSEN!$A:$J,6,0)</f>
        <v>1.246</v>
      </c>
      <c r="AJ236" s="15" t="n">
        <f aca="false">VLOOKUP($AE236,STARING_REEKSEN!$A:$J,7,0)/100</f>
        <v>0.023</v>
      </c>
      <c r="AK236" s="24" t="n">
        <f aca="false">VLOOKUP($AE236,STARING_REEKSEN!$A:$J,8,0)</f>
        <v>-0.793</v>
      </c>
      <c r="AL236" s="15" t="n">
        <f aca="false">1-(1/AI236)</f>
        <v>0.197431781701445</v>
      </c>
      <c r="AM236" s="0" t="n">
        <f aca="false">(I236)/100</f>
        <v>0.4</v>
      </c>
      <c r="AN236" s="25" t="n">
        <f aca="false">1+POWER(AH236*AM236,AI236)</f>
        <v>1.31927634947758</v>
      </c>
      <c r="AO236" s="25" t="n">
        <f aca="false">POWER(AH236*AM236,AI236-1)</f>
        <v>0.798190873693955</v>
      </c>
      <c r="AP236" s="25" t="n">
        <f aca="false">POWER(POWER(AN236,AL236)-AO236,2)</f>
        <v>0.0665836990638871</v>
      </c>
      <c r="AQ236" s="25" t="n">
        <f aca="false">POWER(AN236,AL236*(AK236+2))</f>
        <v>1.06825770755183</v>
      </c>
      <c r="AR236" s="26" t="n">
        <f aca="false">AJ236</f>
        <v>0.023</v>
      </c>
      <c r="AS236" s="15" t="n">
        <f aca="false">(J236-I236)/100</f>
        <v>0.25</v>
      </c>
      <c r="AT236" s="15" t="n">
        <f aca="false">AR236*AS236</f>
        <v>0.00575</v>
      </c>
      <c r="AU236" s="15" t="n">
        <f aca="false">AF236+(AG236-AF236)/POWER(AN236,AL236)</f>
        <v>0.447405126434465</v>
      </c>
      <c r="AV236" s="15" t="n">
        <f aca="false">AU236*AS236</f>
        <v>0.111851281608616</v>
      </c>
      <c r="AW236" s="15" t="n">
        <f aca="false">K236*AS236</f>
        <v>0.1</v>
      </c>
      <c r="AX236" s="42" t="n">
        <f aca="false">ROUND(SUMIF(B:B,B236,AT:AT)/SUMIF(B:B,B236,AS:AS),4)</f>
        <v>0.0959</v>
      </c>
      <c r="AY236" s="42" t="n">
        <f aca="false">IF(SUMIF(B:B,B236,AS:AS)&lt;=0,0,AX236)</f>
        <v>0.0959</v>
      </c>
      <c r="AZ236" s="15" t="n">
        <f aca="false">ROUND(SUMIF(B:B,B236,AV:AV)/SUMIF(B:B,B236,AS:AS),2)</f>
        <v>0.28</v>
      </c>
      <c r="BA236" s="0" t="n">
        <f aca="false">ROUND(SUMIF(B:B,B236,AW:AW)/SUMIF(B:B,B236,AS:AS),0)/100</f>
        <v>0.01</v>
      </c>
      <c r="BB236" s="0" t="n">
        <f aca="false">IF(B236&lt;207,IF(NOT(B236=B235),IF(N236&gt;25,(J236-I236)/100,0),IF(BB235&gt;0,IF(N236&gt;25,(J236-I236)/100,0),0)),0)</f>
        <v>0</v>
      </c>
      <c r="BC236" s="0" t="n">
        <f aca="false">SUMIF(B:B,B236,BB:BB)</f>
        <v>0</v>
      </c>
    </row>
    <row r="237" customFormat="false" ht="12.8" hidden="false" customHeight="false" outlineLevel="0" collapsed="false">
      <c r="A237" s="14" t="n">
        <v>4017</v>
      </c>
      <c r="B237" s="15" t="n">
        <v>409</v>
      </c>
      <c r="C237" s="15" t="n">
        <v>84</v>
      </c>
      <c r="D237" s="16" t="n">
        <v>17020</v>
      </c>
      <c r="E237" s="16" t="s">
        <v>801</v>
      </c>
      <c r="F237" s="16" t="s">
        <v>700</v>
      </c>
      <c r="G237" s="16" t="n">
        <v>4</v>
      </c>
      <c r="H237" s="16" t="s">
        <v>734</v>
      </c>
      <c r="I237" s="16" t="n">
        <v>65</v>
      </c>
      <c r="J237" s="16" t="n">
        <v>120</v>
      </c>
      <c r="K237" s="44" t="n">
        <v>0.3</v>
      </c>
      <c r="L237" s="18" t="n">
        <v>0.2</v>
      </c>
      <c r="M237" s="18" t="n">
        <v>2</v>
      </c>
      <c r="N237" s="19" t="n">
        <v>2</v>
      </c>
      <c r="O237" s="16" t="n">
        <v>2</v>
      </c>
      <c r="P237" s="16" t="n">
        <v>12</v>
      </c>
      <c r="Q237" s="20" t="n">
        <v>8</v>
      </c>
      <c r="R237" s="21" t="n">
        <v>10</v>
      </c>
      <c r="S237" s="16" t="n">
        <v>6</v>
      </c>
      <c r="T237" s="16" t="n">
        <v>25</v>
      </c>
      <c r="U237" s="16" t="n">
        <v>320</v>
      </c>
      <c r="V237" s="16" t="n">
        <v>200</v>
      </c>
      <c r="W237" s="16" t="n">
        <v>400</v>
      </c>
      <c r="X237" s="22" t="n">
        <v>5</v>
      </c>
      <c r="Y237" s="18" t="n">
        <v>4.3</v>
      </c>
      <c r="Z237" s="18" t="n">
        <v>5.5</v>
      </c>
      <c r="AA237" s="23" t="n">
        <v>0.3</v>
      </c>
      <c r="AB237" s="15" t="n">
        <v>1.4667023320992</v>
      </c>
      <c r="AC237" s="16" t="n">
        <v>330</v>
      </c>
      <c r="AD237" s="16" t="n">
        <v>0</v>
      </c>
      <c r="AE237" s="16" t="s">
        <v>762</v>
      </c>
      <c r="AF237" s="15" t="n">
        <f aca="false">VLOOKUP($AE237,STARING_REEKSEN!$A:$J,3,0)</f>
        <v>0.01</v>
      </c>
      <c r="AG237" s="15" t="n">
        <f aca="false">VLOOKUP($AE237,STARING_REEKSEN!$A:$J,4,0)</f>
        <v>0.337</v>
      </c>
      <c r="AH237" s="15" t="n">
        <f aca="false">VLOOKUP($AE237,STARING_REEKSEN!$A:$J,5,0)*100</f>
        <v>3.03</v>
      </c>
      <c r="AI237" s="15" t="n">
        <f aca="false">VLOOKUP($AE237,STARING_REEKSEN!$A:$J,6,0)</f>
        <v>2.888</v>
      </c>
      <c r="AJ237" s="15" t="n">
        <f aca="false">VLOOKUP($AE237,STARING_REEKSEN!$A:$J,7,0)/100</f>
        <v>0.1742</v>
      </c>
      <c r="AK237" s="24" t="n">
        <f aca="false">VLOOKUP($AE237,STARING_REEKSEN!$A:$J,8,0)</f>
        <v>0.074</v>
      </c>
      <c r="AL237" s="15" t="n">
        <f aca="false">1-(1/AI237)</f>
        <v>0.653739612188366</v>
      </c>
      <c r="AM237" s="0" t="n">
        <f aca="false">(I237)/100</f>
        <v>0.65</v>
      </c>
      <c r="AN237" s="25" t="n">
        <f aca="false">1+POWER(AH237*AM237,AI237)</f>
        <v>8.08108952446502</v>
      </c>
      <c r="AO237" s="25" t="n">
        <f aca="false">POWER(AH237*AM237,AI237-1)</f>
        <v>3.59537421907338</v>
      </c>
      <c r="AP237" s="25" t="n">
        <f aca="false">POWER(POWER(AN237,AL237)-AO237,2)</f>
        <v>0.105164986488057</v>
      </c>
      <c r="AQ237" s="25" t="n">
        <f aca="false">POWER(AN237,AL237*(AK237+2))</f>
        <v>16.9980261469046</v>
      </c>
      <c r="AR237" s="26" t="n">
        <f aca="false">AJ237</f>
        <v>0.1742</v>
      </c>
      <c r="AS237" s="15" t="n">
        <f aca="false">(J237-I237)/100</f>
        <v>0.55</v>
      </c>
      <c r="AT237" s="15" t="n">
        <f aca="false">AR237*AS237</f>
        <v>0.09581</v>
      </c>
      <c r="AU237" s="15" t="n">
        <f aca="false">AF237+(AG237-AF237)/POWER(AN237,AL237)</f>
        <v>0.0934254812048899</v>
      </c>
      <c r="AV237" s="15" t="n">
        <f aca="false">AU237*AS237</f>
        <v>0.0513840146626895</v>
      </c>
      <c r="AW237" s="15" t="n">
        <f aca="false">K237*AS237</f>
        <v>0.165</v>
      </c>
      <c r="AX237" s="42" t="n">
        <f aca="false">ROUND(SUMIF(B:B,B237,AT:AT)/SUMIF(B:B,B237,AS:AS),4)</f>
        <v>0.0959</v>
      </c>
      <c r="AY237" s="42" t="n">
        <f aca="false">IF(SUMIF(B:B,B237,AS:AS)&lt;=0,0,AX237)</f>
        <v>0.0959</v>
      </c>
      <c r="AZ237" s="15" t="n">
        <f aca="false">ROUND(SUMIF(B:B,B237,AV:AV)/SUMIF(B:B,B237,AS:AS),2)</f>
        <v>0.28</v>
      </c>
      <c r="BA237" s="0" t="n">
        <f aca="false">ROUND(SUMIF(B:B,B237,AW:AW)/SUMIF(B:B,B237,AS:AS),0)/100</f>
        <v>0.01</v>
      </c>
      <c r="BB237" s="0" t="n">
        <f aca="false">IF(B237&lt;207,IF(NOT(B237=B236),IF(N237&gt;25,(J237-I237)/100,0),IF(BB236&gt;0,IF(N237&gt;25,(J237-I237)/100,0),0)),0)</f>
        <v>0</v>
      </c>
      <c r="BC237" s="0" t="n">
        <f aca="false">SUMIF(B:B,B237,BB:BB)</f>
        <v>0</v>
      </c>
    </row>
    <row r="238" customFormat="false" ht="12.8" hidden="false" customHeight="false" outlineLevel="0" collapsed="false">
      <c r="A238" s="14" t="n">
        <v>4024</v>
      </c>
      <c r="B238" s="15" t="n">
        <v>410</v>
      </c>
      <c r="C238" s="15" t="n">
        <v>33</v>
      </c>
      <c r="D238" s="16" t="n">
        <v>15200</v>
      </c>
      <c r="E238" s="16" t="s">
        <v>363</v>
      </c>
      <c r="F238" s="16" t="s">
        <v>729</v>
      </c>
      <c r="G238" s="16" t="n">
        <v>1</v>
      </c>
      <c r="H238" s="16" t="s">
        <v>757</v>
      </c>
      <c r="I238" s="16" t="n">
        <v>0</v>
      </c>
      <c r="J238" s="16" t="n">
        <v>25</v>
      </c>
      <c r="K238" s="44" t="n">
        <v>2</v>
      </c>
      <c r="L238" s="18" t="n">
        <v>1</v>
      </c>
      <c r="M238" s="18" t="n">
        <v>3</v>
      </c>
      <c r="N238" s="19" t="n">
        <v>22</v>
      </c>
      <c r="O238" s="16" t="n">
        <v>18</v>
      </c>
      <c r="P238" s="16" t="n">
        <v>25</v>
      </c>
      <c r="Q238" s="20" t="n">
        <v>43</v>
      </c>
      <c r="R238" s="21" t="n">
        <v>65</v>
      </c>
      <c r="S238" s="16" t="n">
        <v>30</v>
      </c>
      <c r="T238" s="16" t="n">
        <v>70</v>
      </c>
      <c r="U238" s="16" t="n">
        <v>110</v>
      </c>
      <c r="V238" s="16" t="n">
        <v>80</v>
      </c>
      <c r="W238" s="16" t="n">
        <v>130</v>
      </c>
      <c r="X238" s="22" t="n">
        <v>7.3</v>
      </c>
      <c r="Y238" s="18" t="n">
        <v>7.1</v>
      </c>
      <c r="Z238" s="18" t="n">
        <v>7.8</v>
      </c>
      <c r="AA238" s="23" t="n">
        <v>5.5</v>
      </c>
      <c r="AB238" s="15" t="n">
        <v>1.40632151110342</v>
      </c>
      <c r="AC238" s="16" t="n">
        <v>210</v>
      </c>
      <c r="AD238" s="16" t="n">
        <v>1</v>
      </c>
      <c r="AE238" s="16" t="s">
        <v>737</v>
      </c>
      <c r="AF238" s="15" t="n">
        <f aca="false">VLOOKUP($AE238,STARING_REEKSEN!$A:$J,3,0)</f>
        <v>0</v>
      </c>
      <c r="AG238" s="15" t="n">
        <f aca="false">VLOOKUP($AE238,STARING_REEKSEN!$A:$J,4,0)</f>
        <v>0.43</v>
      </c>
      <c r="AH238" s="15" t="n">
        <f aca="false">VLOOKUP($AE238,STARING_REEKSEN!$A:$J,5,0)*100</f>
        <v>0.7</v>
      </c>
      <c r="AI238" s="15" t="n">
        <f aca="false">VLOOKUP($AE238,STARING_REEKSEN!$A:$J,6,0)</f>
        <v>1.267</v>
      </c>
      <c r="AJ238" s="15" t="n">
        <f aca="false">VLOOKUP($AE238,STARING_REEKSEN!$A:$J,7,0)/100</f>
        <v>0.0175</v>
      </c>
      <c r="AK238" s="24" t="n">
        <f aca="false">VLOOKUP($AE238,STARING_REEKSEN!$A:$J,8,0)</f>
        <v>-2.387</v>
      </c>
      <c r="AL238" s="15" t="n">
        <f aca="false">1-(1/AI238)</f>
        <v>0.210734017363852</v>
      </c>
      <c r="AM238" s="0" t="n">
        <f aca="false">(I238)/100</f>
        <v>0</v>
      </c>
      <c r="AN238" s="25" t="n">
        <f aca="false">1+POWER(AH238*AM238,AI238)</f>
        <v>1</v>
      </c>
      <c r="AO238" s="25" t="n">
        <f aca="false">POWER(AH238*AM238,AI238-1)</f>
        <v>0</v>
      </c>
      <c r="AP238" s="25" t="n">
        <f aca="false">POWER(POWER(AN238,AL238)-AO238,2)</f>
        <v>1</v>
      </c>
      <c r="AQ238" s="25" t="n">
        <f aca="false">POWER(AN238,AL238*(AK238+2))</f>
        <v>1</v>
      </c>
      <c r="AR238" s="26" t="n">
        <f aca="false">AJ238</f>
        <v>0.0175</v>
      </c>
      <c r="AS238" s="15" t="n">
        <f aca="false">(J238-I238)/100</f>
        <v>0.25</v>
      </c>
      <c r="AT238" s="15" t="n">
        <f aca="false">AR238*AS238</f>
        <v>0.004375</v>
      </c>
      <c r="AU238" s="15" t="n">
        <f aca="false">AF238+(AG238-AF238)/POWER(AN238,AL238)</f>
        <v>0.43</v>
      </c>
      <c r="AV238" s="15" t="n">
        <f aca="false">AU238*AS238</f>
        <v>0.1075</v>
      </c>
      <c r="AW238" s="15" t="n">
        <f aca="false">K238*AS238</f>
        <v>0.5</v>
      </c>
      <c r="AX238" s="42" t="n">
        <f aca="false">ROUND(SUMIF(B:B,B238,AT:AT)/SUMIF(B:B,B238,AS:AS),4)</f>
        <v>0.1077</v>
      </c>
      <c r="AY238" s="42" t="n">
        <f aca="false">IF(SUMIF(B:B,B238,AS:AS)&lt;=0,0,AX238)</f>
        <v>0.1077</v>
      </c>
      <c r="AZ238" s="15" t="n">
        <f aca="false">ROUND(SUMIF(B:B,B238,AV:AV)/SUMIF(B:B,B238,AS:AS),2)</f>
        <v>0.35</v>
      </c>
      <c r="BA238" s="0" t="n">
        <f aca="false">ROUND(SUMIF(B:B,B238,AW:AW)/SUMIF(B:B,B238,AS:AS),0)/100</f>
        <v>0.01</v>
      </c>
      <c r="BB238" s="0" t="n">
        <f aca="false">IF(B238&lt;207,IF(NOT(B238=B237),IF(N238&gt;25,(J238-I238)/100,0),IF(BB237&gt;0,IF(N238&gt;25,(J238-I238)/100,0),0)),0)</f>
        <v>0</v>
      </c>
      <c r="BC238" s="0" t="n">
        <f aca="false">SUMIF(B:B,B238,BB:BB)</f>
        <v>0</v>
      </c>
    </row>
    <row r="239" customFormat="false" ht="12.8" hidden="false" customHeight="false" outlineLevel="0" collapsed="false">
      <c r="A239" s="14" t="n">
        <v>4024</v>
      </c>
      <c r="B239" s="15" t="n">
        <v>410</v>
      </c>
      <c r="C239" s="15" t="n">
        <v>33</v>
      </c>
      <c r="D239" s="16" t="n">
        <v>15200</v>
      </c>
      <c r="E239" s="16" t="s">
        <v>363</v>
      </c>
      <c r="F239" s="16" t="s">
        <v>729</v>
      </c>
      <c r="G239" s="16" t="n">
        <v>2</v>
      </c>
      <c r="H239" s="16" t="s">
        <v>705</v>
      </c>
      <c r="I239" s="16" t="n">
        <v>25</v>
      </c>
      <c r="J239" s="16" t="n">
        <v>50</v>
      </c>
      <c r="K239" s="44" t="n">
        <v>0.8</v>
      </c>
      <c r="L239" s="18" t="n">
        <v>0.5</v>
      </c>
      <c r="M239" s="18" t="n">
        <v>2</v>
      </c>
      <c r="N239" s="19" t="n">
        <v>22</v>
      </c>
      <c r="O239" s="16" t="n">
        <v>18</v>
      </c>
      <c r="P239" s="16" t="n">
        <v>25</v>
      </c>
      <c r="Q239" s="20" t="n">
        <v>43</v>
      </c>
      <c r="R239" s="21" t="n">
        <v>65</v>
      </c>
      <c r="S239" s="16" t="n">
        <v>30</v>
      </c>
      <c r="T239" s="16" t="n">
        <v>70</v>
      </c>
      <c r="U239" s="16" t="n">
        <v>110</v>
      </c>
      <c r="V239" s="16" t="n">
        <v>80</v>
      </c>
      <c r="W239" s="16" t="n">
        <v>130</v>
      </c>
      <c r="X239" s="22" t="n">
        <v>7.4</v>
      </c>
      <c r="Y239" s="18" t="n">
        <v>7.1</v>
      </c>
      <c r="Z239" s="18" t="n">
        <v>7.8</v>
      </c>
      <c r="AA239" s="23" t="n">
        <v>7</v>
      </c>
      <c r="AB239" s="15" t="n">
        <v>1.45390972411003</v>
      </c>
      <c r="AC239" s="16" t="n">
        <v>210</v>
      </c>
      <c r="AD239" s="16" t="n">
        <v>0</v>
      </c>
      <c r="AE239" s="16" t="s">
        <v>756</v>
      </c>
      <c r="AF239" s="15" t="n">
        <f aca="false">VLOOKUP($AE239,STARING_REEKSEN!$A:$J,3,0)</f>
        <v>0.01</v>
      </c>
      <c r="AG239" s="15" t="n">
        <f aca="false">VLOOKUP($AE239,STARING_REEKSEN!$A:$J,4,0)</f>
        <v>0.472</v>
      </c>
      <c r="AH239" s="15" t="n">
        <f aca="false">VLOOKUP($AE239,STARING_REEKSEN!$A:$J,5,0)*100</f>
        <v>1</v>
      </c>
      <c r="AI239" s="15" t="n">
        <f aca="false">VLOOKUP($AE239,STARING_REEKSEN!$A:$J,6,0)</f>
        <v>1.246</v>
      </c>
      <c r="AJ239" s="15" t="n">
        <f aca="false">VLOOKUP($AE239,STARING_REEKSEN!$A:$J,7,0)/100</f>
        <v>0.023</v>
      </c>
      <c r="AK239" s="24" t="n">
        <f aca="false">VLOOKUP($AE239,STARING_REEKSEN!$A:$J,8,0)</f>
        <v>-0.793</v>
      </c>
      <c r="AL239" s="15" t="n">
        <f aca="false">1-(1/AI239)</f>
        <v>0.197431781701445</v>
      </c>
      <c r="AM239" s="0" t="n">
        <f aca="false">(I239)/100</f>
        <v>0.25</v>
      </c>
      <c r="AN239" s="25" t="n">
        <f aca="false">1+POWER(AH239*AM239,AI239)</f>
        <v>1.17775967632341</v>
      </c>
      <c r="AO239" s="25" t="n">
        <f aca="false">POWER(AH239*AM239,AI239-1)</f>
        <v>0.711038705293637</v>
      </c>
      <c r="AP239" s="25" t="n">
        <f aca="false">POWER(POWER(AN239,AL239)-AO239,2)</f>
        <v>0.103549641944319</v>
      </c>
      <c r="AQ239" s="25" t="n">
        <f aca="false">POWER(AN239,AL239*(AK239+2))</f>
        <v>1.03975931184492</v>
      </c>
      <c r="AR239" s="26" t="n">
        <f aca="false">AJ239</f>
        <v>0.023</v>
      </c>
      <c r="AS239" s="15" t="n">
        <f aca="false">(J239-I239)/100</f>
        <v>0.25</v>
      </c>
      <c r="AT239" s="15" t="n">
        <f aca="false">AR239*AS239</f>
        <v>0.00575</v>
      </c>
      <c r="AU239" s="15" t="n">
        <f aca="false">AF239+(AG239-AF239)/POWER(AN239,AL239)</f>
        <v>0.457314656628811</v>
      </c>
      <c r="AV239" s="15" t="n">
        <f aca="false">AU239*AS239</f>
        <v>0.114328664157203</v>
      </c>
      <c r="AW239" s="15" t="n">
        <f aca="false">K239*AS239</f>
        <v>0.2</v>
      </c>
      <c r="AX239" s="42" t="n">
        <f aca="false">ROUND(SUMIF(B:B,B239,AT:AT)/SUMIF(B:B,B239,AS:AS),4)</f>
        <v>0.1077</v>
      </c>
      <c r="AY239" s="42" t="n">
        <f aca="false">IF(SUMIF(B:B,B239,AS:AS)&lt;=0,0,AX239)</f>
        <v>0.1077</v>
      </c>
      <c r="AZ239" s="15" t="n">
        <f aca="false">ROUND(SUMIF(B:B,B239,AV:AV)/SUMIF(B:B,B239,AS:AS),2)</f>
        <v>0.35</v>
      </c>
      <c r="BA239" s="0" t="n">
        <f aca="false">ROUND(SUMIF(B:B,B239,AW:AW)/SUMIF(B:B,B239,AS:AS),0)/100</f>
        <v>0.01</v>
      </c>
      <c r="BB239" s="0" t="n">
        <f aca="false">IF(B239&lt;207,IF(NOT(B239=B238),IF(N239&gt;25,(J239-I239)/100,0),IF(BB238&gt;0,IF(N239&gt;25,(J239-I239)/100,0),0)),0)</f>
        <v>0</v>
      </c>
      <c r="BC239" s="0" t="n">
        <f aca="false">SUMIF(B:B,B239,BB:BB)</f>
        <v>0</v>
      </c>
    </row>
    <row r="240" customFormat="false" ht="12.8" hidden="false" customHeight="false" outlineLevel="0" collapsed="false">
      <c r="A240" s="14" t="n">
        <v>4024</v>
      </c>
      <c r="B240" s="15" t="n">
        <v>410</v>
      </c>
      <c r="C240" s="15" t="n">
        <v>33</v>
      </c>
      <c r="D240" s="16" t="n">
        <v>15200</v>
      </c>
      <c r="E240" s="16" t="s">
        <v>363</v>
      </c>
      <c r="F240" s="16" t="s">
        <v>729</v>
      </c>
      <c r="G240" s="16" t="n">
        <v>3</v>
      </c>
      <c r="H240" s="16" t="s">
        <v>717</v>
      </c>
      <c r="I240" s="16" t="n">
        <v>50</v>
      </c>
      <c r="J240" s="16" t="n">
        <v>70</v>
      </c>
      <c r="K240" s="44" t="n">
        <v>0.8</v>
      </c>
      <c r="L240" s="18" t="n">
        <v>0.5</v>
      </c>
      <c r="M240" s="18" t="n">
        <v>2</v>
      </c>
      <c r="N240" s="19" t="n">
        <v>13</v>
      </c>
      <c r="O240" s="16" t="n">
        <v>8</v>
      </c>
      <c r="P240" s="16" t="n">
        <v>18</v>
      </c>
      <c r="Q240" s="20" t="n">
        <v>22</v>
      </c>
      <c r="R240" s="21" t="n">
        <v>35</v>
      </c>
      <c r="S240" s="16" t="n">
        <v>5</v>
      </c>
      <c r="T240" s="16" t="n">
        <v>50</v>
      </c>
      <c r="U240" s="16" t="n">
        <v>120</v>
      </c>
      <c r="V240" s="16" t="n">
        <v>70</v>
      </c>
      <c r="W240" s="16" t="n">
        <v>130</v>
      </c>
      <c r="X240" s="22" t="n">
        <v>7.4</v>
      </c>
      <c r="Y240" s="18" t="n">
        <v>7.1</v>
      </c>
      <c r="Z240" s="18" t="n">
        <v>7.8</v>
      </c>
      <c r="AA240" s="23" t="n">
        <v>7</v>
      </c>
      <c r="AB240" s="15" t="n">
        <v>1.53368208169076</v>
      </c>
      <c r="AC240" s="16" t="n">
        <v>210</v>
      </c>
      <c r="AD240" s="16" t="n">
        <v>0</v>
      </c>
      <c r="AE240" s="16" t="s">
        <v>767</v>
      </c>
      <c r="AF240" s="15" t="n">
        <f aca="false">VLOOKUP($AE240,STARING_REEKSEN!$A:$J,3,0)</f>
        <v>0</v>
      </c>
      <c r="AG240" s="15" t="n">
        <f aca="false">VLOOKUP($AE240,STARING_REEKSEN!$A:$J,4,0)</f>
        <v>0.458</v>
      </c>
      <c r="AH240" s="15" t="n">
        <f aca="false">VLOOKUP($AE240,STARING_REEKSEN!$A:$J,5,0)*100</f>
        <v>0.97</v>
      </c>
      <c r="AI240" s="15" t="n">
        <f aca="false">VLOOKUP($AE240,STARING_REEKSEN!$A:$J,6,0)</f>
        <v>1.376</v>
      </c>
      <c r="AJ240" s="15" t="n">
        <f aca="false">VLOOKUP($AE240,STARING_REEKSEN!$A:$J,7,0)/100</f>
        <v>0.0377</v>
      </c>
      <c r="AK240" s="24" t="n">
        <f aca="false">VLOOKUP($AE240,STARING_REEKSEN!$A:$J,8,0)</f>
        <v>-1.013</v>
      </c>
      <c r="AL240" s="15" t="n">
        <f aca="false">1-(1/AI240)</f>
        <v>0.273255813953488</v>
      </c>
      <c r="AM240" s="0" t="n">
        <f aca="false">(I240)/100</f>
        <v>0.5</v>
      </c>
      <c r="AN240" s="25" t="n">
        <f aca="false">1+POWER(AH240*AM240,AI240)</f>
        <v>1.36947123504383</v>
      </c>
      <c r="AO240" s="25" t="n">
        <f aca="false">POWER(AH240*AM240,AI240-1)</f>
        <v>0.761796360915112</v>
      </c>
      <c r="AP240" s="25" t="n">
        <f aca="false">POWER(POWER(AN240,AL240)-AO240,2)</f>
        <v>0.10753219519762</v>
      </c>
      <c r="AQ240" s="25" t="n">
        <f aca="false">POWER(AN240,AL240*(AK240+2))</f>
        <v>1.08850091239813</v>
      </c>
      <c r="AR240" s="26" t="n">
        <f aca="false">AJ240</f>
        <v>0.0377</v>
      </c>
      <c r="AS240" s="15" t="n">
        <f aca="false">(J240-I240)/100</f>
        <v>0.2</v>
      </c>
      <c r="AT240" s="15" t="n">
        <f aca="false">AR240*AS240</f>
        <v>0.00754</v>
      </c>
      <c r="AU240" s="15" t="n">
        <f aca="false">AF240+(AG240-AF240)/POWER(AN240,AL240)</f>
        <v>0.420292461260058</v>
      </c>
      <c r="AV240" s="15" t="n">
        <f aca="false">AU240*AS240</f>
        <v>0.0840584922520116</v>
      </c>
      <c r="AW240" s="15" t="n">
        <f aca="false">K240*AS240</f>
        <v>0.16</v>
      </c>
      <c r="AX240" s="42" t="n">
        <f aca="false">ROUND(SUMIF(B:B,B240,AT:AT)/SUMIF(B:B,B240,AS:AS),4)</f>
        <v>0.1077</v>
      </c>
      <c r="AY240" s="42" t="n">
        <f aca="false">IF(SUMIF(B:B,B240,AS:AS)&lt;=0,0,AX240)</f>
        <v>0.1077</v>
      </c>
      <c r="AZ240" s="15" t="n">
        <f aca="false">ROUND(SUMIF(B:B,B240,AV:AV)/SUMIF(B:B,B240,AS:AS),2)</f>
        <v>0.35</v>
      </c>
      <c r="BA240" s="0" t="n">
        <f aca="false">ROUND(SUMIF(B:B,B240,AW:AW)/SUMIF(B:B,B240,AS:AS),0)/100</f>
        <v>0.01</v>
      </c>
      <c r="BB240" s="0" t="n">
        <f aca="false">IF(B240&lt;207,IF(NOT(B240=B239),IF(N240&gt;25,(J240-I240)/100,0),IF(BB239&gt;0,IF(N240&gt;25,(J240-I240)/100,0),0)),0)</f>
        <v>0</v>
      </c>
      <c r="BC240" s="0" t="n">
        <f aca="false">SUMIF(B:B,B240,BB:BB)</f>
        <v>0</v>
      </c>
    </row>
    <row r="241" customFormat="false" ht="12.8" hidden="false" customHeight="false" outlineLevel="0" collapsed="false">
      <c r="A241" s="14" t="n">
        <v>4024</v>
      </c>
      <c r="B241" s="15" t="n">
        <v>410</v>
      </c>
      <c r="C241" s="15" t="n">
        <v>33</v>
      </c>
      <c r="D241" s="16" t="n">
        <v>15200</v>
      </c>
      <c r="E241" s="16" t="s">
        <v>363</v>
      </c>
      <c r="F241" s="16" t="s">
        <v>729</v>
      </c>
      <c r="G241" s="16" t="n">
        <v>4</v>
      </c>
      <c r="H241" s="16" t="s">
        <v>734</v>
      </c>
      <c r="I241" s="16" t="n">
        <v>70</v>
      </c>
      <c r="J241" s="16" t="n">
        <v>120</v>
      </c>
      <c r="K241" s="44" t="n">
        <v>0.4</v>
      </c>
      <c r="L241" s="18" t="n">
        <v>0.2</v>
      </c>
      <c r="M241" s="18" t="n">
        <v>2</v>
      </c>
      <c r="N241" s="19" t="n">
        <v>3</v>
      </c>
      <c r="O241" s="16" t="n">
        <v>2</v>
      </c>
      <c r="P241" s="16" t="n">
        <v>10</v>
      </c>
      <c r="Q241" s="20" t="n">
        <v>6</v>
      </c>
      <c r="R241" s="21" t="n">
        <v>9</v>
      </c>
      <c r="S241" s="16" t="n">
        <v>5</v>
      </c>
      <c r="T241" s="16" t="n">
        <v>25</v>
      </c>
      <c r="U241" s="16" t="n">
        <v>125</v>
      </c>
      <c r="V241" s="16" t="n">
        <v>70</v>
      </c>
      <c r="W241" s="16" t="n">
        <v>150</v>
      </c>
      <c r="X241" s="22" t="n">
        <v>7.4</v>
      </c>
      <c r="Y241" s="18" t="n">
        <v>7.1</v>
      </c>
      <c r="Z241" s="18" t="n">
        <v>7.8</v>
      </c>
      <c r="AA241" s="23" t="n">
        <v>7</v>
      </c>
      <c r="AB241" s="15" t="n">
        <v>1.63009392124475</v>
      </c>
      <c r="AC241" s="16" t="n">
        <v>210</v>
      </c>
      <c r="AD241" s="16" t="n">
        <v>0</v>
      </c>
      <c r="AE241" s="16" t="s">
        <v>726</v>
      </c>
      <c r="AF241" s="15" t="n">
        <f aca="false">VLOOKUP($AE241,STARING_REEKSEN!$A:$J,3,0)</f>
        <v>0.01</v>
      </c>
      <c r="AG241" s="15" t="n">
        <f aca="false">VLOOKUP($AE241,STARING_REEKSEN!$A:$J,4,0)</f>
        <v>0.366</v>
      </c>
      <c r="AH241" s="15" t="n">
        <f aca="false">VLOOKUP($AE241,STARING_REEKSEN!$A:$J,5,0)*100</f>
        <v>1.6</v>
      </c>
      <c r="AI241" s="15" t="n">
        <f aca="false">VLOOKUP($AE241,STARING_REEKSEN!$A:$J,6,0)</f>
        <v>2.163</v>
      </c>
      <c r="AJ241" s="15" t="n">
        <f aca="false">VLOOKUP($AE241,STARING_REEKSEN!$A:$J,7,0)/100</f>
        <v>0.2232</v>
      </c>
      <c r="AK241" s="24" t="n">
        <f aca="false">VLOOKUP($AE241,STARING_REEKSEN!$A:$J,8,0)</f>
        <v>2.868</v>
      </c>
      <c r="AL241" s="15" t="n">
        <f aca="false">1-(1/AI241)</f>
        <v>0.537679149329635</v>
      </c>
      <c r="AM241" s="0" t="n">
        <f aca="false">(I241)/100</f>
        <v>0.7</v>
      </c>
      <c r="AN241" s="25" t="n">
        <f aca="false">1+POWER(AH241*AM241,AI241)</f>
        <v>2.27778734617913</v>
      </c>
      <c r="AO241" s="25" t="n">
        <f aca="false">POWER(AH241*AM241,AI241-1)</f>
        <v>1.14088155908851</v>
      </c>
      <c r="AP241" s="25" t="n">
        <f aca="false">POWER(POWER(AN241,AL241)-AO241,2)</f>
        <v>0.172971920954891</v>
      </c>
      <c r="AQ241" s="25" t="n">
        <f aca="false">POWER(AN241,AL241*(AK241+2))</f>
        <v>8.62507514435956</v>
      </c>
      <c r="AR241" s="26" t="n">
        <f aca="false">AJ241</f>
        <v>0.2232</v>
      </c>
      <c r="AS241" s="15" t="n">
        <f aca="false">(J241-I241)/100</f>
        <v>0.5</v>
      </c>
      <c r="AT241" s="15" t="n">
        <f aca="false">AR241*AS241</f>
        <v>0.1116</v>
      </c>
      <c r="AU241" s="15" t="n">
        <f aca="false">AF241+(AG241-AF241)/POWER(AN241,AL241)</f>
        <v>0.238677069263045</v>
      </c>
      <c r="AV241" s="15" t="n">
        <f aca="false">AU241*AS241</f>
        <v>0.119338534631522</v>
      </c>
      <c r="AW241" s="15" t="n">
        <f aca="false">K241*AS241</f>
        <v>0.2</v>
      </c>
      <c r="AX241" s="42" t="n">
        <f aca="false">ROUND(SUMIF(B:B,B241,AT:AT)/SUMIF(B:B,B241,AS:AS),4)</f>
        <v>0.1077</v>
      </c>
      <c r="AY241" s="42" t="n">
        <f aca="false">IF(SUMIF(B:B,B241,AS:AS)&lt;=0,0,AX241)</f>
        <v>0.1077</v>
      </c>
      <c r="AZ241" s="15" t="n">
        <f aca="false">ROUND(SUMIF(B:B,B241,AV:AV)/SUMIF(B:B,B241,AS:AS),2)</f>
        <v>0.35</v>
      </c>
      <c r="BA241" s="0" t="n">
        <f aca="false">ROUND(SUMIF(B:B,B241,AW:AW)/SUMIF(B:B,B241,AS:AS),0)/100</f>
        <v>0.01</v>
      </c>
      <c r="BB241" s="0" t="n">
        <f aca="false">IF(B241&lt;207,IF(NOT(B241=B240),IF(N241&gt;25,(J241-I241)/100,0),IF(BB240&gt;0,IF(N241&gt;25,(J241-I241)/100,0),0)),0)</f>
        <v>0</v>
      </c>
      <c r="BC241" s="0" t="n">
        <f aca="false">SUMIF(B:B,B241,BB:BB)</f>
        <v>0</v>
      </c>
    </row>
    <row r="242" customFormat="false" ht="12.8" hidden="false" customHeight="false" outlineLevel="0" collapsed="false">
      <c r="A242" s="14" t="n">
        <v>4013</v>
      </c>
      <c r="B242" s="15" t="n">
        <v>411</v>
      </c>
      <c r="C242" s="15" t="n">
        <v>39</v>
      </c>
      <c r="D242" s="16" t="n">
        <v>17030</v>
      </c>
      <c r="E242" s="16" t="s">
        <v>375</v>
      </c>
      <c r="F242" s="16" t="s">
        <v>700</v>
      </c>
      <c r="G242" s="16" t="n">
        <v>1</v>
      </c>
      <c r="H242" s="16" t="s">
        <v>711</v>
      </c>
      <c r="I242" s="16" t="n">
        <v>0</v>
      </c>
      <c r="J242" s="16" t="n">
        <v>20</v>
      </c>
      <c r="K242" s="44" t="n">
        <v>4</v>
      </c>
      <c r="L242" s="18" t="n">
        <v>1</v>
      </c>
      <c r="M242" s="18" t="n">
        <v>5</v>
      </c>
      <c r="N242" s="19" t="n">
        <v>23</v>
      </c>
      <c r="O242" s="16" t="n">
        <v>18</v>
      </c>
      <c r="P242" s="16" t="n">
        <v>35</v>
      </c>
      <c r="Q242" s="20" t="n">
        <v>42</v>
      </c>
      <c r="R242" s="21" t="n">
        <v>65</v>
      </c>
      <c r="S242" s="16" t="n">
        <v>40</v>
      </c>
      <c r="T242" s="16" t="n">
        <v>80</v>
      </c>
      <c r="U242" s="16" t="n">
        <v>140</v>
      </c>
      <c r="V242" s="16" t="n">
        <v>120</v>
      </c>
      <c r="W242" s="16" t="n">
        <v>160</v>
      </c>
      <c r="X242" s="22" t="n">
        <v>5.3</v>
      </c>
      <c r="Y242" s="18" t="n">
        <v>4.3</v>
      </c>
      <c r="Z242" s="18" t="n">
        <v>5.5</v>
      </c>
      <c r="AA242" s="23" t="n">
        <v>0</v>
      </c>
      <c r="AB242" s="15" t="n">
        <v>1.32937197753183</v>
      </c>
      <c r="AC242" s="16" t="n">
        <v>330</v>
      </c>
      <c r="AD242" s="16" t="n">
        <v>1</v>
      </c>
      <c r="AE242" s="16" t="s">
        <v>737</v>
      </c>
      <c r="AF242" s="15" t="n">
        <f aca="false">VLOOKUP($AE242,STARING_REEKSEN!$A:$J,3,0)</f>
        <v>0</v>
      </c>
      <c r="AG242" s="15" t="n">
        <f aca="false">VLOOKUP($AE242,STARING_REEKSEN!$A:$J,4,0)</f>
        <v>0.43</v>
      </c>
      <c r="AH242" s="15" t="n">
        <f aca="false">VLOOKUP($AE242,STARING_REEKSEN!$A:$J,5,0)*100</f>
        <v>0.7</v>
      </c>
      <c r="AI242" s="15" t="n">
        <f aca="false">VLOOKUP($AE242,STARING_REEKSEN!$A:$J,6,0)</f>
        <v>1.267</v>
      </c>
      <c r="AJ242" s="15" t="n">
        <f aca="false">VLOOKUP($AE242,STARING_REEKSEN!$A:$J,7,0)/100</f>
        <v>0.0175</v>
      </c>
      <c r="AK242" s="24" t="n">
        <f aca="false">VLOOKUP($AE242,STARING_REEKSEN!$A:$J,8,0)</f>
        <v>-2.387</v>
      </c>
      <c r="AL242" s="15" t="n">
        <f aca="false">1-(1/AI242)</f>
        <v>0.210734017363852</v>
      </c>
      <c r="AM242" s="0" t="n">
        <f aca="false">(I242)/100</f>
        <v>0</v>
      </c>
      <c r="AN242" s="25" t="n">
        <f aca="false">1+POWER(AH242*AM242,AI242)</f>
        <v>1</v>
      </c>
      <c r="AO242" s="25" t="n">
        <f aca="false">POWER(AH242*AM242,AI242-1)</f>
        <v>0</v>
      </c>
      <c r="AP242" s="25" t="n">
        <f aca="false">POWER(POWER(AN242,AL242)-AO242,2)</f>
        <v>1</v>
      </c>
      <c r="AQ242" s="25" t="n">
        <f aca="false">POWER(AN242,AL242*(AK242+2))</f>
        <v>1</v>
      </c>
      <c r="AR242" s="26" t="n">
        <f aca="false">AJ242</f>
        <v>0.0175</v>
      </c>
      <c r="AS242" s="15" t="n">
        <f aca="false">(J242-I242)/100</f>
        <v>0.2</v>
      </c>
      <c r="AT242" s="15" t="n">
        <f aca="false">AR242*AS242</f>
        <v>0.0035</v>
      </c>
      <c r="AU242" s="15" t="n">
        <f aca="false">AF242+(AG242-AF242)/POWER(AN242,AL242)</f>
        <v>0.43</v>
      </c>
      <c r="AV242" s="15" t="n">
        <f aca="false">AU242*AS242</f>
        <v>0.086</v>
      </c>
      <c r="AW242" s="15" t="n">
        <f aca="false">K242*AS242</f>
        <v>0.8</v>
      </c>
      <c r="AX242" s="42" t="n">
        <f aca="false">ROUND(SUMIF(B:B,B242,AT:AT)/SUMIF(B:B,B242,AS:AS),4)</f>
        <v>0.1069</v>
      </c>
      <c r="AY242" s="42" t="n">
        <f aca="false">IF(SUMIF(B:B,B242,AS:AS)&lt;=0,0,AX242)</f>
        <v>0.1069</v>
      </c>
      <c r="AZ242" s="15" t="n">
        <f aca="false">ROUND(SUMIF(B:B,B242,AV:AV)/SUMIF(B:B,B242,AS:AS),2)</f>
        <v>0.38</v>
      </c>
      <c r="BA242" s="0" t="n">
        <f aca="false">ROUND(SUMIF(B:B,B242,AW:AW)/SUMIF(B:B,B242,AS:AS),0)/100</f>
        <v>0.01</v>
      </c>
      <c r="BB242" s="0" t="n">
        <f aca="false">IF(B242&lt;207,IF(NOT(B242=B241),IF(N242&gt;25,(J242-I242)/100,0),IF(BB241&gt;0,IF(N242&gt;25,(J242-I242)/100,0),0)),0)</f>
        <v>0</v>
      </c>
      <c r="BC242" s="0" t="n">
        <f aca="false">SUMIF(B:B,B242,BB:BB)</f>
        <v>0</v>
      </c>
    </row>
    <row r="243" customFormat="false" ht="12.8" hidden="false" customHeight="false" outlineLevel="0" collapsed="false">
      <c r="A243" s="14" t="n">
        <v>4013</v>
      </c>
      <c r="B243" s="15" t="n">
        <v>411</v>
      </c>
      <c r="C243" s="15" t="n">
        <v>39</v>
      </c>
      <c r="D243" s="16" t="n">
        <v>17030</v>
      </c>
      <c r="E243" s="16" t="s">
        <v>375</v>
      </c>
      <c r="F243" s="16" t="s">
        <v>700</v>
      </c>
      <c r="G243" s="16" t="n">
        <v>2</v>
      </c>
      <c r="H243" s="16" t="s">
        <v>802</v>
      </c>
      <c r="I243" s="16" t="n">
        <v>20</v>
      </c>
      <c r="J243" s="16" t="n">
        <v>40</v>
      </c>
      <c r="K243" s="44" t="n">
        <v>1</v>
      </c>
      <c r="L243" s="18" t="n">
        <v>0.5</v>
      </c>
      <c r="M243" s="18" t="n">
        <v>3</v>
      </c>
      <c r="N243" s="19" t="n">
        <v>23</v>
      </c>
      <c r="O243" s="16" t="n">
        <v>18</v>
      </c>
      <c r="P243" s="16" t="n">
        <v>35</v>
      </c>
      <c r="Q243" s="20" t="n">
        <v>42</v>
      </c>
      <c r="R243" s="21" t="n">
        <v>65</v>
      </c>
      <c r="S243" s="16" t="n">
        <v>40</v>
      </c>
      <c r="T243" s="16" t="n">
        <v>80</v>
      </c>
      <c r="U243" s="16" t="n">
        <v>140</v>
      </c>
      <c r="V243" s="16" t="n">
        <v>120</v>
      </c>
      <c r="W243" s="16" t="n">
        <v>160</v>
      </c>
      <c r="X243" s="22" t="n">
        <v>5</v>
      </c>
      <c r="Y243" s="18" t="n">
        <v>4.3</v>
      </c>
      <c r="Z243" s="18" t="n">
        <v>5.5</v>
      </c>
      <c r="AA243" s="23" t="n">
        <v>0</v>
      </c>
      <c r="AB243" s="15" t="n">
        <v>1.43576048643565</v>
      </c>
      <c r="AC243" s="16" t="n">
        <v>330</v>
      </c>
      <c r="AD243" s="16" t="n">
        <v>0</v>
      </c>
      <c r="AE243" s="16" t="s">
        <v>756</v>
      </c>
      <c r="AF243" s="15" t="n">
        <f aca="false">VLOOKUP($AE243,STARING_REEKSEN!$A:$J,3,0)</f>
        <v>0.01</v>
      </c>
      <c r="AG243" s="15" t="n">
        <f aca="false">VLOOKUP($AE243,STARING_REEKSEN!$A:$J,4,0)</f>
        <v>0.472</v>
      </c>
      <c r="AH243" s="15" t="n">
        <f aca="false">VLOOKUP($AE243,STARING_REEKSEN!$A:$J,5,0)*100</f>
        <v>1</v>
      </c>
      <c r="AI243" s="15" t="n">
        <f aca="false">VLOOKUP($AE243,STARING_REEKSEN!$A:$J,6,0)</f>
        <v>1.246</v>
      </c>
      <c r="AJ243" s="15" t="n">
        <f aca="false">VLOOKUP($AE243,STARING_REEKSEN!$A:$J,7,0)/100</f>
        <v>0.023</v>
      </c>
      <c r="AK243" s="24" t="n">
        <f aca="false">VLOOKUP($AE243,STARING_REEKSEN!$A:$J,8,0)</f>
        <v>-0.793</v>
      </c>
      <c r="AL243" s="15" t="n">
        <f aca="false">1-(1/AI243)</f>
        <v>0.197431781701445</v>
      </c>
      <c r="AM243" s="0" t="n">
        <f aca="false">(I243)/100</f>
        <v>0.2</v>
      </c>
      <c r="AN243" s="25" t="n">
        <f aca="false">1+POWER(AH243*AM243,AI243)</f>
        <v>1.13461187532329</v>
      </c>
      <c r="AO243" s="25" t="n">
        <f aca="false">POWER(AH243*AM243,AI243-1)</f>
        <v>0.673059376616461</v>
      </c>
      <c r="AP243" s="25" t="n">
        <f aca="false">POWER(POWER(AN243,AL243)-AO243,2)</f>
        <v>0.124036284834565</v>
      </c>
      <c r="AQ243" s="25" t="n">
        <f aca="false">POWER(AN243,AL243*(AK243+2))</f>
        <v>1.03055251213495</v>
      </c>
      <c r="AR243" s="26" t="n">
        <f aca="false">AJ243</f>
        <v>0.023</v>
      </c>
      <c r="AS243" s="15" t="n">
        <f aca="false">(J243-I243)/100</f>
        <v>0.2</v>
      </c>
      <c r="AT243" s="15" t="n">
        <f aca="false">AR243*AS243</f>
        <v>0.0046</v>
      </c>
      <c r="AU243" s="15" t="n">
        <f aca="false">AF243+(AG243-AF243)/POWER(AN243,AL243)</f>
        <v>0.460623016568843</v>
      </c>
      <c r="AV243" s="15" t="n">
        <f aca="false">AU243*AS243</f>
        <v>0.0921246033137685</v>
      </c>
      <c r="AW243" s="15" t="n">
        <f aca="false">K243*AS243</f>
        <v>0.2</v>
      </c>
      <c r="AX243" s="42" t="n">
        <f aca="false">ROUND(SUMIF(B:B,B243,AT:AT)/SUMIF(B:B,B243,AS:AS),4)</f>
        <v>0.1069</v>
      </c>
      <c r="AY243" s="42" t="n">
        <f aca="false">IF(SUMIF(B:B,B243,AS:AS)&lt;=0,0,AX243)</f>
        <v>0.1069</v>
      </c>
      <c r="AZ243" s="15" t="n">
        <f aca="false">ROUND(SUMIF(B:B,B243,AV:AV)/SUMIF(B:B,B243,AS:AS),2)</f>
        <v>0.38</v>
      </c>
      <c r="BA243" s="0" t="n">
        <f aca="false">ROUND(SUMIF(B:B,B243,AW:AW)/SUMIF(B:B,B243,AS:AS),0)/100</f>
        <v>0.01</v>
      </c>
      <c r="BB243" s="0" t="n">
        <f aca="false">IF(B243&lt;207,IF(NOT(B243=B242),IF(N243&gt;25,(J243-I243)/100,0),IF(BB242&gt;0,IF(N243&gt;25,(J243-I243)/100,0),0)),0)</f>
        <v>0</v>
      </c>
      <c r="BC243" s="0" t="n">
        <f aca="false">SUMIF(B:B,B243,BB:BB)</f>
        <v>0</v>
      </c>
    </row>
    <row r="244" customFormat="false" ht="12.8" hidden="false" customHeight="false" outlineLevel="0" collapsed="false">
      <c r="A244" s="14" t="n">
        <v>4013</v>
      </c>
      <c r="B244" s="15" t="n">
        <v>411</v>
      </c>
      <c r="C244" s="15" t="n">
        <v>39</v>
      </c>
      <c r="D244" s="16" t="n">
        <v>17030</v>
      </c>
      <c r="E244" s="16" t="s">
        <v>375</v>
      </c>
      <c r="F244" s="16" t="s">
        <v>700</v>
      </c>
      <c r="G244" s="16" t="n">
        <v>3</v>
      </c>
      <c r="H244" s="16" t="s">
        <v>803</v>
      </c>
      <c r="I244" s="16" t="n">
        <v>40</v>
      </c>
      <c r="J244" s="16" t="n">
        <v>70</v>
      </c>
      <c r="K244" s="44" t="n">
        <v>0.4</v>
      </c>
      <c r="L244" s="18" t="n">
        <v>0.2</v>
      </c>
      <c r="M244" s="18" t="n">
        <v>2</v>
      </c>
      <c r="N244" s="19" t="n">
        <v>28</v>
      </c>
      <c r="O244" s="16" t="n">
        <v>18</v>
      </c>
      <c r="P244" s="16" t="n">
        <v>40</v>
      </c>
      <c r="Q244" s="20" t="n">
        <v>42</v>
      </c>
      <c r="R244" s="21" t="n">
        <v>70</v>
      </c>
      <c r="S244" s="16" t="n">
        <v>40</v>
      </c>
      <c r="T244" s="16" t="n">
        <v>80</v>
      </c>
      <c r="U244" s="16" t="n">
        <v>130</v>
      </c>
      <c r="V244" s="16" t="n">
        <v>110</v>
      </c>
      <c r="W244" s="16" t="n">
        <v>190</v>
      </c>
      <c r="X244" s="22" t="n">
        <v>4.6</v>
      </c>
      <c r="Y244" s="18" t="n">
        <v>4.3</v>
      </c>
      <c r="Z244" s="18" t="n">
        <v>5.5</v>
      </c>
      <c r="AA244" s="23" t="n">
        <v>0</v>
      </c>
      <c r="AB244" s="15" t="n">
        <v>1.43202452645943</v>
      </c>
      <c r="AC244" s="16" t="n">
        <v>330</v>
      </c>
      <c r="AD244" s="16" t="n">
        <v>0</v>
      </c>
      <c r="AE244" s="16" t="s">
        <v>738</v>
      </c>
      <c r="AF244" s="15" t="n">
        <f aca="false">VLOOKUP($AE244,STARING_REEKSEN!$A:$J,3,0)</f>
        <v>0</v>
      </c>
      <c r="AG244" s="15" t="n">
        <f aca="false">VLOOKUP($AE244,STARING_REEKSEN!$A:$J,4,0)</f>
        <v>0.444</v>
      </c>
      <c r="AH244" s="15" t="n">
        <f aca="false">VLOOKUP($AE244,STARING_REEKSEN!$A:$J,5,0)*100</f>
        <v>1.43</v>
      </c>
      <c r="AI244" s="15" t="n">
        <f aca="false">VLOOKUP($AE244,STARING_REEKSEN!$A:$J,6,0)</f>
        <v>1.126</v>
      </c>
      <c r="AJ244" s="15" t="n">
        <f aca="false">VLOOKUP($AE244,STARING_REEKSEN!$A:$J,7,0)/100</f>
        <v>0.0212</v>
      </c>
      <c r="AK244" s="24" t="n">
        <f aca="false">VLOOKUP($AE244,STARING_REEKSEN!$A:$J,8,0)</f>
        <v>2.357</v>
      </c>
      <c r="AL244" s="15" t="n">
        <f aca="false">1-(1/AI244)</f>
        <v>0.11190053285968</v>
      </c>
      <c r="AM244" s="0" t="n">
        <f aca="false">(I244)/100</f>
        <v>0.4</v>
      </c>
      <c r="AN244" s="25" t="n">
        <f aca="false">1+POWER(AH244*AM244,AI244)</f>
        <v>1.53312362501693</v>
      </c>
      <c r="AO244" s="25" t="n">
        <f aca="false">POWER(AH244*AM244,AI244-1)</f>
        <v>0.93203430947016</v>
      </c>
      <c r="AP244" s="25" t="n">
        <f aca="false">POWER(POWER(AN244,AL244)-AO244,2)</f>
        <v>0.0136757165763451</v>
      </c>
      <c r="AQ244" s="25" t="n">
        <f aca="false">POWER(AN244,AL244*(AK244+2))</f>
        <v>1.23162435271444</v>
      </c>
      <c r="AR244" s="26" t="n">
        <f aca="false">AJ244</f>
        <v>0.0212</v>
      </c>
      <c r="AS244" s="15" t="n">
        <f aca="false">(J244-I244)/100</f>
        <v>0.3</v>
      </c>
      <c r="AT244" s="15" t="n">
        <f aca="false">AR244*AS244</f>
        <v>0.00636</v>
      </c>
      <c r="AU244" s="15" t="n">
        <f aca="false">AF244+(AG244-AF244)/POWER(AN244,AL244)</f>
        <v>0.423269314887258</v>
      </c>
      <c r="AV244" s="15" t="n">
        <f aca="false">AU244*AS244</f>
        <v>0.126980794466177</v>
      </c>
      <c r="AW244" s="15" t="n">
        <f aca="false">K244*AS244</f>
        <v>0.12</v>
      </c>
      <c r="AX244" s="42" t="n">
        <f aca="false">ROUND(SUMIF(B:B,B244,AT:AT)/SUMIF(B:B,B244,AS:AS),4)</f>
        <v>0.1069</v>
      </c>
      <c r="AY244" s="42" t="n">
        <f aca="false">IF(SUMIF(B:B,B244,AS:AS)&lt;=0,0,AX244)</f>
        <v>0.1069</v>
      </c>
      <c r="AZ244" s="15" t="n">
        <f aca="false">ROUND(SUMIF(B:B,B244,AV:AV)/SUMIF(B:B,B244,AS:AS),2)</f>
        <v>0.38</v>
      </c>
      <c r="BA244" s="0" t="n">
        <f aca="false">ROUND(SUMIF(B:B,B244,AW:AW)/SUMIF(B:B,B244,AS:AS),0)/100</f>
        <v>0.01</v>
      </c>
      <c r="BB244" s="0" t="n">
        <f aca="false">IF(B244&lt;207,IF(NOT(B244=B243),IF(N244&gt;25,(J244-I244)/100,0),IF(BB243&gt;0,IF(N244&gt;25,(J244-I244)/100,0),0)),0)</f>
        <v>0</v>
      </c>
      <c r="BC244" s="0" t="n">
        <f aca="false">SUMIF(B:B,B244,BB:BB)</f>
        <v>0</v>
      </c>
    </row>
    <row r="245" customFormat="false" ht="12.8" hidden="false" customHeight="false" outlineLevel="0" collapsed="false">
      <c r="A245" s="14" t="n">
        <v>4013</v>
      </c>
      <c r="B245" s="15" t="n">
        <v>411</v>
      </c>
      <c r="C245" s="15" t="n">
        <v>39</v>
      </c>
      <c r="D245" s="16" t="n">
        <v>17030</v>
      </c>
      <c r="E245" s="16" t="s">
        <v>375</v>
      </c>
      <c r="F245" s="16" t="s">
        <v>700</v>
      </c>
      <c r="G245" s="16" t="n">
        <v>4</v>
      </c>
      <c r="H245" s="16" t="s">
        <v>734</v>
      </c>
      <c r="I245" s="16" t="n">
        <v>70</v>
      </c>
      <c r="J245" s="16" t="n">
        <v>120</v>
      </c>
      <c r="K245" s="44" t="n">
        <v>0.3</v>
      </c>
      <c r="L245" s="18" t="n">
        <v>0.2</v>
      </c>
      <c r="M245" s="18" t="n">
        <v>2</v>
      </c>
      <c r="N245" s="19" t="n">
        <v>4</v>
      </c>
      <c r="O245" s="16" t="n">
        <v>2</v>
      </c>
      <c r="P245" s="16" t="n">
        <v>12</v>
      </c>
      <c r="Q245" s="20" t="n">
        <v>6</v>
      </c>
      <c r="R245" s="21" t="n">
        <v>10</v>
      </c>
      <c r="S245" s="16" t="n">
        <v>6</v>
      </c>
      <c r="T245" s="16" t="n">
        <v>25</v>
      </c>
      <c r="U245" s="16" t="n">
        <v>200</v>
      </c>
      <c r="V245" s="16" t="n">
        <v>160</v>
      </c>
      <c r="W245" s="16" t="n">
        <v>240</v>
      </c>
      <c r="X245" s="22" t="n">
        <v>5</v>
      </c>
      <c r="Y245" s="18" t="n">
        <v>4.3</v>
      </c>
      <c r="Z245" s="18" t="n">
        <v>5.5</v>
      </c>
      <c r="AA245" s="23" t="n">
        <v>0.3</v>
      </c>
      <c r="AB245" s="15" t="n">
        <v>1.6418135406651</v>
      </c>
      <c r="AC245" s="16" t="n">
        <v>330</v>
      </c>
      <c r="AD245" s="16" t="n">
        <v>0</v>
      </c>
      <c r="AE245" s="16" t="s">
        <v>710</v>
      </c>
      <c r="AF245" s="15" t="n">
        <f aca="false">VLOOKUP($AE245,STARING_REEKSEN!$A:$J,3,0)</f>
        <v>0.02</v>
      </c>
      <c r="AG245" s="15" t="n">
        <f aca="false">VLOOKUP($AE245,STARING_REEKSEN!$A:$J,4,0)</f>
        <v>0.387</v>
      </c>
      <c r="AH245" s="15" t="n">
        <f aca="false">VLOOKUP($AE245,STARING_REEKSEN!$A:$J,5,0)*100</f>
        <v>1.61</v>
      </c>
      <c r="AI245" s="15" t="n">
        <f aca="false">VLOOKUP($AE245,STARING_REEKSEN!$A:$J,6,0)</f>
        <v>1.524</v>
      </c>
      <c r="AJ245" s="15" t="n">
        <f aca="false">VLOOKUP($AE245,STARING_REEKSEN!$A:$J,7,0)/100</f>
        <v>0.2276</v>
      </c>
      <c r="AK245" s="24" t="n">
        <f aca="false">VLOOKUP($AE245,STARING_REEKSEN!$A:$J,8,0)</f>
        <v>2.44</v>
      </c>
      <c r="AL245" s="15" t="n">
        <f aca="false">1-(1/AI245)</f>
        <v>0.343832020997375</v>
      </c>
      <c r="AM245" s="0" t="n">
        <f aca="false">(I245)/100</f>
        <v>0.7</v>
      </c>
      <c r="AN245" s="25" t="n">
        <f aca="false">1+POWER(AH245*AM245,AI245)</f>
        <v>2.19986406862014</v>
      </c>
      <c r="AO245" s="25" t="n">
        <f aca="false">POWER(AH245*AM245,AI245-1)</f>
        <v>1.06465312211192</v>
      </c>
      <c r="AP245" s="25" t="n">
        <f aca="false">POWER(POWER(AN245,AL245)-AO245,2)</f>
        <v>0.0608713211140583</v>
      </c>
      <c r="AQ245" s="25" t="n">
        <f aca="false">POWER(AN245,AL245*(AK245+2))</f>
        <v>3.33201042652276</v>
      </c>
      <c r="AR245" s="26" t="n">
        <f aca="false">AJ245</f>
        <v>0.2276</v>
      </c>
      <c r="AS245" s="15" t="n">
        <f aca="false">(J245-I245)/100</f>
        <v>0.5</v>
      </c>
      <c r="AT245" s="15" t="n">
        <f aca="false">AR245*AS245</f>
        <v>0.1138</v>
      </c>
      <c r="AU245" s="15" t="n">
        <f aca="false">AF245+(AG245-AF245)/POWER(AN245,AL245)</f>
        <v>0.299859084088277</v>
      </c>
      <c r="AV245" s="15" t="n">
        <f aca="false">AU245*AS245</f>
        <v>0.149929542044139</v>
      </c>
      <c r="AW245" s="15" t="n">
        <f aca="false">K245*AS245</f>
        <v>0.15</v>
      </c>
      <c r="AX245" s="42" t="n">
        <f aca="false">ROUND(SUMIF(B:B,B245,AT:AT)/SUMIF(B:B,B245,AS:AS),4)</f>
        <v>0.1069</v>
      </c>
      <c r="AY245" s="42" t="n">
        <f aca="false">IF(SUMIF(B:B,B245,AS:AS)&lt;=0,0,AX245)</f>
        <v>0.1069</v>
      </c>
      <c r="AZ245" s="15" t="n">
        <f aca="false">ROUND(SUMIF(B:B,B245,AV:AV)/SUMIF(B:B,B245,AS:AS),2)</f>
        <v>0.38</v>
      </c>
      <c r="BA245" s="0" t="n">
        <f aca="false">ROUND(SUMIF(B:B,B245,AW:AW)/SUMIF(B:B,B245,AS:AS),0)/100</f>
        <v>0.01</v>
      </c>
      <c r="BB245" s="0" t="n">
        <f aca="false">IF(B245&lt;207,IF(NOT(B245=B244),IF(N245&gt;25,(J245-I245)/100,0),IF(BB244&gt;0,IF(N245&gt;25,(J245-I245)/100,0),0)),0)</f>
        <v>0</v>
      </c>
      <c r="BC245" s="0" t="n">
        <f aca="false">SUMIF(B:B,B245,BB:BB)</f>
        <v>0</v>
      </c>
    </row>
    <row r="246" customFormat="false" ht="12.8" hidden="false" customHeight="false" outlineLevel="0" collapsed="false">
      <c r="A246" s="14" t="n">
        <v>4012</v>
      </c>
      <c r="B246" s="15" t="n">
        <v>412</v>
      </c>
      <c r="C246" s="15" t="n">
        <v>79</v>
      </c>
      <c r="D246" s="16" t="n">
        <v>15220</v>
      </c>
      <c r="E246" s="16" t="s">
        <v>385</v>
      </c>
      <c r="F246" s="16" t="s">
        <v>729</v>
      </c>
      <c r="G246" s="16" t="n">
        <v>1</v>
      </c>
      <c r="H246" s="16" t="s">
        <v>757</v>
      </c>
      <c r="I246" s="16" t="n">
        <v>0</v>
      </c>
      <c r="J246" s="16" t="n">
        <v>25</v>
      </c>
      <c r="K246" s="44" t="n">
        <v>2.5</v>
      </c>
      <c r="L246" s="18" t="n">
        <v>1</v>
      </c>
      <c r="M246" s="18" t="n">
        <v>3</v>
      </c>
      <c r="N246" s="19" t="n">
        <v>33</v>
      </c>
      <c r="O246" s="16" t="n">
        <v>25</v>
      </c>
      <c r="P246" s="16" t="n">
        <v>40</v>
      </c>
      <c r="Q246" s="20" t="n">
        <v>44</v>
      </c>
      <c r="R246" s="21" t="n">
        <v>77</v>
      </c>
      <c r="S246" s="16" t="n">
        <v>40</v>
      </c>
      <c r="T246" s="16" t="n">
        <v>90</v>
      </c>
      <c r="U246" s="16" t="n">
        <v>100</v>
      </c>
      <c r="V246" s="16" t="n">
        <v>80</v>
      </c>
      <c r="W246" s="16" t="n">
        <v>120</v>
      </c>
      <c r="X246" s="22" t="n">
        <v>7.3</v>
      </c>
      <c r="Y246" s="18" t="n">
        <v>7.1</v>
      </c>
      <c r="Z246" s="18" t="n">
        <v>7.8</v>
      </c>
      <c r="AA246" s="23" t="n">
        <v>7</v>
      </c>
      <c r="AB246" s="15" t="n">
        <v>1.3098749780731</v>
      </c>
      <c r="AC246" s="16" t="n">
        <v>210</v>
      </c>
      <c r="AD246" s="16" t="n">
        <v>1</v>
      </c>
      <c r="AE246" s="16" t="s">
        <v>790</v>
      </c>
      <c r="AF246" s="15" t="n">
        <f aca="false">VLOOKUP($AE246,STARING_REEKSEN!$A:$J,3,0)</f>
        <v>0.01</v>
      </c>
      <c r="AG246" s="15" t="n">
        <f aca="false">VLOOKUP($AE246,STARING_REEKSEN!$A:$J,4,0)</f>
        <v>0.448</v>
      </c>
      <c r="AH246" s="15" t="n">
        <f aca="false">VLOOKUP($AE246,STARING_REEKSEN!$A:$J,5,0)*100</f>
        <v>1.28</v>
      </c>
      <c r="AI246" s="15" t="n">
        <f aca="false">VLOOKUP($AE246,STARING_REEKSEN!$A:$J,6,0)</f>
        <v>1.135</v>
      </c>
      <c r="AJ246" s="15" t="n">
        <f aca="false">VLOOKUP($AE246,STARING_REEKSEN!$A:$J,7,0)/100</f>
        <v>0.0383</v>
      </c>
      <c r="AK246" s="24" t="n">
        <f aca="false">VLOOKUP($AE246,STARING_REEKSEN!$A:$J,8,0)</f>
        <v>4.581</v>
      </c>
      <c r="AL246" s="15" t="n">
        <f aca="false">1-(1/AI246)</f>
        <v>0.118942731277533</v>
      </c>
      <c r="AM246" s="0" t="n">
        <f aca="false">(I246)/100</f>
        <v>0</v>
      </c>
      <c r="AN246" s="25" t="n">
        <f aca="false">1+POWER(AH246*AM246,AI246)</f>
        <v>1</v>
      </c>
      <c r="AO246" s="25" t="n">
        <f aca="false">POWER(AH246*AM246,AI246-1)</f>
        <v>0</v>
      </c>
      <c r="AP246" s="25" t="n">
        <f aca="false">POWER(POWER(AN246,AL246)-AO246,2)</f>
        <v>1</v>
      </c>
      <c r="AQ246" s="25" t="n">
        <f aca="false">POWER(AN246,AL246*(AK246+2))</f>
        <v>1</v>
      </c>
      <c r="AR246" s="26" t="n">
        <f aca="false">AJ246</f>
        <v>0.0383</v>
      </c>
      <c r="AS246" s="15" t="n">
        <f aca="false">(J246-I246)/100</f>
        <v>0.25</v>
      </c>
      <c r="AT246" s="15" t="n">
        <f aca="false">AR246*AS246</f>
        <v>0.009575</v>
      </c>
      <c r="AU246" s="15" t="n">
        <f aca="false">AF246+(AG246-AF246)/POWER(AN246,AL246)</f>
        <v>0.448</v>
      </c>
      <c r="AV246" s="15" t="n">
        <f aca="false">AU246*AS246</f>
        <v>0.112</v>
      </c>
      <c r="AW246" s="15" t="n">
        <f aca="false">K246*AS246</f>
        <v>0.625</v>
      </c>
      <c r="AX246" s="42" t="n">
        <f aca="false">ROUND(SUMIF(B:B,B246,AT:AT)/SUMIF(B:B,B246,AS:AS),4)</f>
        <v>0.1117</v>
      </c>
      <c r="AY246" s="42" t="n">
        <f aca="false">IF(SUMIF(B:B,B246,AS:AS)&lt;=0,0,AX246)</f>
        <v>0.1117</v>
      </c>
      <c r="AZ246" s="15" t="n">
        <f aca="false">ROUND(SUMIF(B:B,B246,AV:AV)/SUMIF(B:B,B246,AS:AS),2)</f>
        <v>0.35</v>
      </c>
      <c r="BA246" s="0" t="n">
        <f aca="false">ROUND(SUMIF(B:B,B246,AW:AW)/SUMIF(B:B,B246,AS:AS),0)/100</f>
        <v>0.01</v>
      </c>
      <c r="BB246" s="0" t="n">
        <f aca="false">IF(B246&lt;207,IF(NOT(B246=B245),IF(N246&gt;25,(J246-I246)/100,0),IF(BB245&gt;0,IF(N246&gt;25,(J246-I246)/100,0),0)),0)</f>
        <v>0</v>
      </c>
      <c r="BC246" s="0" t="n">
        <f aca="false">SUMIF(B:B,B246,BB:BB)</f>
        <v>0</v>
      </c>
    </row>
    <row r="247" customFormat="false" ht="12.8" hidden="false" customHeight="false" outlineLevel="0" collapsed="false">
      <c r="A247" s="14" t="n">
        <v>4012</v>
      </c>
      <c r="B247" s="15" t="n">
        <v>412</v>
      </c>
      <c r="C247" s="15" t="n">
        <v>79</v>
      </c>
      <c r="D247" s="16" t="n">
        <v>15220</v>
      </c>
      <c r="E247" s="16" t="s">
        <v>385</v>
      </c>
      <c r="F247" s="16" t="s">
        <v>729</v>
      </c>
      <c r="G247" s="16" t="n">
        <v>2</v>
      </c>
      <c r="H247" s="16" t="s">
        <v>717</v>
      </c>
      <c r="I247" s="16" t="n">
        <v>25</v>
      </c>
      <c r="J247" s="16" t="n">
        <v>50</v>
      </c>
      <c r="K247" s="44" t="n">
        <v>1</v>
      </c>
      <c r="L247" s="18" t="n">
        <v>0.5</v>
      </c>
      <c r="M247" s="18" t="n">
        <v>2</v>
      </c>
      <c r="N247" s="19" t="n">
        <v>30</v>
      </c>
      <c r="O247" s="16" t="n">
        <v>25</v>
      </c>
      <c r="P247" s="16" t="n">
        <v>40</v>
      </c>
      <c r="Q247" s="20" t="n">
        <v>42</v>
      </c>
      <c r="R247" s="21" t="n">
        <v>72</v>
      </c>
      <c r="S247" s="16" t="n">
        <v>40</v>
      </c>
      <c r="T247" s="16" t="n">
        <v>90</v>
      </c>
      <c r="U247" s="16" t="n">
        <v>100</v>
      </c>
      <c r="V247" s="16" t="n">
        <v>80</v>
      </c>
      <c r="W247" s="16" t="n">
        <v>120</v>
      </c>
      <c r="X247" s="22" t="n">
        <v>7.4</v>
      </c>
      <c r="Y247" s="18" t="n">
        <v>7.1</v>
      </c>
      <c r="Z247" s="18" t="n">
        <v>7.8</v>
      </c>
      <c r="AA247" s="23" t="n">
        <v>7</v>
      </c>
      <c r="AB247" s="15" t="n">
        <v>1.38060525734482</v>
      </c>
      <c r="AC247" s="16" t="n">
        <v>210</v>
      </c>
      <c r="AD247" s="16" t="n">
        <v>0</v>
      </c>
      <c r="AE247" s="16" t="s">
        <v>738</v>
      </c>
      <c r="AF247" s="15" t="n">
        <f aca="false">VLOOKUP($AE247,STARING_REEKSEN!$A:$J,3,0)</f>
        <v>0</v>
      </c>
      <c r="AG247" s="15" t="n">
        <f aca="false">VLOOKUP($AE247,STARING_REEKSEN!$A:$J,4,0)</f>
        <v>0.444</v>
      </c>
      <c r="AH247" s="15" t="n">
        <f aca="false">VLOOKUP($AE247,STARING_REEKSEN!$A:$J,5,0)*100</f>
        <v>1.43</v>
      </c>
      <c r="AI247" s="15" t="n">
        <f aca="false">VLOOKUP($AE247,STARING_REEKSEN!$A:$J,6,0)</f>
        <v>1.126</v>
      </c>
      <c r="AJ247" s="15" t="n">
        <f aca="false">VLOOKUP($AE247,STARING_REEKSEN!$A:$J,7,0)/100</f>
        <v>0.0212</v>
      </c>
      <c r="AK247" s="24" t="n">
        <f aca="false">VLOOKUP($AE247,STARING_REEKSEN!$A:$J,8,0)</f>
        <v>2.357</v>
      </c>
      <c r="AL247" s="15" t="n">
        <f aca="false">1-(1/AI247)</f>
        <v>0.11190053285968</v>
      </c>
      <c r="AM247" s="0" t="n">
        <f aca="false">(I247)/100</f>
        <v>0.25</v>
      </c>
      <c r="AN247" s="25" t="n">
        <f aca="false">1+POWER(AH247*AM247,AI247)</f>
        <v>1.31404279066013</v>
      </c>
      <c r="AO247" s="25" t="n">
        <f aca="false">POWER(AH247*AM247,AI247-1)</f>
        <v>0.878441372475893</v>
      </c>
      <c r="AP247" s="25" t="n">
        <f aca="false">POWER(POWER(AN247,AL247)-AO247,2)</f>
        <v>0.0232841332655443</v>
      </c>
      <c r="AQ247" s="25" t="n">
        <f aca="false">POWER(AN247,AL247*(AK247+2))</f>
        <v>1.14242616001035</v>
      </c>
      <c r="AR247" s="26" t="n">
        <f aca="false">AJ247</f>
        <v>0.0212</v>
      </c>
      <c r="AS247" s="15" t="n">
        <f aca="false">(J247-I247)/100</f>
        <v>0.25</v>
      </c>
      <c r="AT247" s="15" t="n">
        <f aca="false">AR247*AS247</f>
        <v>0.0053</v>
      </c>
      <c r="AU247" s="15" t="n">
        <f aca="false">AF247+(AG247-AF247)/POWER(AN247,AL247)</f>
        <v>0.430636168703643</v>
      </c>
      <c r="AV247" s="15" t="n">
        <f aca="false">AU247*AS247</f>
        <v>0.107659042175911</v>
      </c>
      <c r="AW247" s="15" t="n">
        <f aca="false">K247*AS247</f>
        <v>0.25</v>
      </c>
      <c r="AX247" s="42" t="n">
        <f aca="false">ROUND(SUMIF(B:B,B247,AT:AT)/SUMIF(B:B,B247,AS:AS),4)</f>
        <v>0.1117</v>
      </c>
      <c r="AY247" s="42" t="n">
        <f aca="false">IF(SUMIF(B:B,B247,AS:AS)&lt;=0,0,AX247)</f>
        <v>0.1117</v>
      </c>
      <c r="AZ247" s="15" t="n">
        <f aca="false">ROUND(SUMIF(B:B,B247,AV:AV)/SUMIF(B:B,B247,AS:AS),2)</f>
        <v>0.35</v>
      </c>
      <c r="BA247" s="0" t="n">
        <f aca="false">ROUND(SUMIF(B:B,B247,AW:AW)/SUMIF(B:B,B247,AS:AS),0)/100</f>
        <v>0.01</v>
      </c>
      <c r="BB247" s="0" t="n">
        <f aca="false">IF(B247&lt;207,IF(NOT(B247=B246),IF(N247&gt;25,(J247-I247)/100,0),IF(BB246&gt;0,IF(N247&gt;25,(J247-I247)/100,0),0)),0)</f>
        <v>0</v>
      </c>
      <c r="BC247" s="0" t="n">
        <f aca="false">SUMIF(B:B,B247,BB:BB)</f>
        <v>0</v>
      </c>
    </row>
    <row r="248" customFormat="false" ht="12.8" hidden="false" customHeight="false" outlineLevel="0" collapsed="false">
      <c r="A248" s="14" t="n">
        <v>4012</v>
      </c>
      <c r="B248" s="15" t="n">
        <v>412</v>
      </c>
      <c r="C248" s="15" t="n">
        <v>79</v>
      </c>
      <c r="D248" s="16" t="n">
        <v>15220</v>
      </c>
      <c r="E248" s="16" t="s">
        <v>385</v>
      </c>
      <c r="F248" s="16" t="s">
        <v>729</v>
      </c>
      <c r="G248" s="16" t="n">
        <v>3</v>
      </c>
      <c r="H248" s="16" t="s">
        <v>755</v>
      </c>
      <c r="I248" s="16" t="n">
        <v>50</v>
      </c>
      <c r="J248" s="16" t="n">
        <v>70</v>
      </c>
      <c r="K248" s="44" t="n">
        <v>0.8</v>
      </c>
      <c r="L248" s="18" t="n">
        <v>0.5</v>
      </c>
      <c r="M248" s="18" t="n">
        <v>2</v>
      </c>
      <c r="N248" s="19" t="n">
        <v>16</v>
      </c>
      <c r="O248" s="16" t="n">
        <v>8</v>
      </c>
      <c r="P248" s="16" t="n">
        <v>18</v>
      </c>
      <c r="Q248" s="20" t="n">
        <v>22</v>
      </c>
      <c r="R248" s="21" t="n">
        <v>38</v>
      </c>
      <c r="S248" s="16" t="n">
        <v>5</v>
      </c>
      <c r="T248" s="16" t="n">
        <v>50</v>
      </c>
      <c r="U248" s="16" t="n">
        <v>120</v>
      </c>
      <c r="V248" s="16" t="n">
        <v>70</v>
      </c>
      <c r="W248" s="16" t="n">
        <v>130</v>
      </c>
      <c r="X248" s="22" t="n">
        <v>7.4</v>
      </c>
      <c r="Y248" s="18" t="n">
        <v>7.1</v>
      </c>
      <c r="Z248" s="18" t="n">
        <v>7.8</v>
      </c>
      <c r="AA248" s="23" t="n">
        <v>7</v>
      </c>
      <c r="AB248" s="15" t="n">
        <v>1.50613611899957</v>
      </c>
      <c r="AC248" s="16" t="n">
        <v>210</v>
      </c>
      <c r="AD248" s="16" t="n">
        <v>0</v>
      </c>
      <c r="AE248" s="16" t="s">
        <v>767</v>
      </c>
      <c r="AF248" s="15" t="n">
        <f aca="false">VLOOKUP($AE248,STARING_REEKSEN!$A:$J,3,0)</f>
        <v>0</v>
      </c>
      <c r="AG248" s="15" t="n">
        <f aca="false">VLOOKUP($AE248,STARING_REEKSEN!$A:$J,4,0)</f>
        <v>0.458</v>
      </c>
      <c r="AH248" s="15" t="n">
        <f aca="false">VLOOKUP($AE248,STARING_REEKSEN!$A:$J,5,0)*100</f>
        <v>0.97</v>
      </c>
      <c r="AI248" s="15" t="n">
        <f aca="false">VLOOKUP($AE248,STARING_REEKSEN!$A:$J,6,0)</f>
        <v>1.376</v>
      </c>
      <c r="AJ248" s="15" t="n">
        <f aca="false">VLOOKUP($AE248,STARING_REEKSEN!$A:$J,7,0)/100</f>
        <v>0.0377</v>
      </c>
      <c r="AK248" s="24" t="n">
        <f aca="false">VLOOKUP($AE248,STARING_REEKSEN!$A:$J,8,0)</f>
        <v>-1.013</v>
      </c>
      <c r="AL248" s="15" t="n">
        <f aca="false">1-(1/AI248)</f>
        <v>0.273255813953488</v>
      </c>
      <c r="AM248" s="0" t="n">
        <f aca="false">(I248)/100</f>
        <v>0.5</v>
      </c>
      <c r="AN248" s="25" t="n">
        <f aca="false">1+POWER(AH248*AM248,AI248)</f>
        <v>1.36947123504383</v>
      </c>
      <c r="AO248" s="25" t="n">
        <f aca="false">POWER(AH248*AM248,AI248-1)</f>
        <v>0.761796360915112</v>
      </c>
      <c r="AP248" s="25" t="n">
        <f aca="false">POWER(POWER(AN248,AL248)-AO248,2)</f>
        <v>0.10753219519762</v>
      </c>
      <c r="AQ248" s="25" t="n">
        <f aca="false">POWER(AN248,AL248*(AK248+2))</f>
        <v>1.08850091239813</v>
      </c>
      <c r="AR248" s="26" t="n">
        <f aca="false">AJ248</f>
        <v>0.0377</v>
      </c>
      <c r="AS248" s="15" t="n">
        <f aca="false">(J248-I248)/100</f>
        <v>0.2</v>
      </c>
      <c r="AT248" s="15" t="n">
        <f aca="false">AR248*AS248</f>
        <v>0.00754</v>
      </c>
      <c r="AU248" s="15" t="n">
        <f aca="false">AF248+(AG248-AF248)/POWER(AN248,AL248)</f>
        <v>0.420292461260058</v>
      </c>
      <c r="AV248" s="15" t="n">
        <f aca="false">AU248*AS248</f>
        <v>0.0840584922520116</v>
      </c>
      <c r="AW248" s="15" t="n">
        <f aca="false">K248*AS248</f>
        <v>0.16</v>
      </c>
      <c r="AX248" s="42" t="n">
        <f aca="false">ROUND(SUMIF(B:B,B248,AT:AT)/SUMIF(B:B,B248,AS:AS),4)</f>
        <v>0.1117</v>
      </c>
      <c r="AY248" s="42" t="n">
        <f aca="false">IF(SUMIF(B:B,B248,AS:AS)&lt;=0,0,AX248)</f>
        <v>0.1117</v>
      </c>
      <c r="AZ248" s="15" t="n">
        <f aca="false">ROUND(SUMIF(B:B,B248,AV:AV)/SUMIF(B:B,B248,AS:AS),2)</f>
        <v>0.35</v>
      </c>
      <c r="BA248" s="0" t="n">
        <f aca="false">ROUND(SUMIF(B:B,B248,AW:AW)/SUMIF(B:B,B248,AS:AS),0)/100</f>
        <v>0.01</v>
      </c>
      <c r="BB248" s="0" t="n">
        <f aca="false">IF(B248&lt;207,IF(NOT(B248=B247),IF(N248&gt;25,(J248-I248)/100,0),IF(BB247&gt;0,IF(N248&gt;25,(J248-I248)/100,0),0)),0)</f>
        <v>0</v>
      </c>
      <c r="BC248" s="0" t="n">
        <f aca="false">SUMIF(B:B,B248,BB:BB)</f>
        <v>0</v>
      </c>
    </row>
    <row r="249" customFormat="false" ht="12.8" hidden="false" customHeight="false" outlineLevel="0" collapsed="false">
      <c r="A249" s="14" t="n">
        <v>4012</v>
      </c>
      <c r="B249" s="15" t="n">
        <v>412</v>
      </c>
      <c r="C249" s="15" t="n">
        <v>79</v>
      </c>
      <c r="D249" s="16" t="n">
        <v>15220</v>
      </c>
      <c r="E249" s="16" t="s">
        <v>385</v>
      </c>
      <c r="F249" s="16" t="s">
        <v>729</v>
      </c>
      <c r="G249" s="16" t="n">
        <v>4</v>
      </c>
      <c r="H249" s="16" t="s">
        <v>734</v>
      </c>
      <c r="I249" s="16" t="n">
        <v>70</v>
      </c>
      <c r="J249" s="16" t="n">
        <v>120</v>
      </c>
      <c r="K249" s="44" t="n">
        <v>0.4</v>
      </c>
      <c r="L249" s="18" t="n">
        <v>0.2</v>
      </c>
      <c r="M249" s="18" t="n">
        <v>2</v>
      </c>
      <c r="N249" s="19" t="n">
        <v>3</v>
      </c>
      <c r="O249" s="16" t="n">
        <v>2</v>
      </c>
      <c r="P249" s="16" t="n">
        <v>10</v>
      </c>
      <c r="Q249" s="20" t="n">
        <v>6</v>
      </c>
      <c r="R249" s="21" t="n">
        <v>9</v>
      </c>
      <c r="S249" s="16" t="n">
        <v>5</v>
      </c>
      <c r="T249" s="16" t="n">
        <v>25</v>
      </c>
      <c r="U249" s="16" t="n">
        <v>125</v>
      </c>
      <c r="V249" s="16" t="n">
        <v>70</v>
      </c>
      <c r="W249" s="16" t="n">
        <v>150</v>
      </c>
      <c r="X249" s="22" t="n">
        <v>7.4</v>
      </c>
      <c r="Y249" s="18" t="n">
        <v>7.1</v>
      </c>
      <c r="Z249" s="18" t="n">
        <v>7.8</v>
      </c>
      <c r="AA249" s="23" t="n">
        <v>7</v>
      </c>
      <c r="AB249" s="15" t="n">
        <v>1.63009392124475</v>
      </c>
      <c r="AC249" s="16" t="n">
        <v>210</v>
      </c>
      <c r="AD249" s="16" t="n">
        <v>0</v>
      </c>
      <c r="AE249" s="16" t="s">
        <v>726</v>
      </c>
      <c r="AF249" s="15" t="n">
        <f aca="false">VLOOKUP($AE249,STARING_REEKSEN!$A:$J,3,0)</f>
        <v>0.01</v>
      </c>
      <c r="AG249" s="15" t="n">
        <f aca="false">VLOOKUP($AE249,STARING_REEKSEN!$A:$J,4,0)</f>
        <v>0.366</v>
      </c>
      <c r="AH249" s="15" t="n">
        <f aca="false">VLOOKUP($AE249,STARING_REEKSEN!$A:$J,5,0)*100</f>
        <v>1.6</v>
      </c>
      <c r="AI249" s="15" t="n">
        <f aca="false">VLOOKUP($AE249,STARING_REEKSEN!$A:$J,6,0)</f>
        <v>2.163</v>
      </c>
      <c r="AJ249" s="15" t="n">
        <f aca="false">VLOOKUP($AE249,STARING_REEKSEN!$A:$J,7,0)/100</f>
        <v>0.2232</v>
      </c>
      <c r="AK249" s="24" t="n">
        <f aca="false">VLOOKUP($AE249,STARING_REEKSEN!$A:$J,8,0)</f>
        <v>2.868</v>
      </c>
      <c r="AL249" s="15" t="n">
        <f aca="false">1-(1/AI249)</f>
        <v>0.537679149329635</v>
      </c>
      <c r="AM249" s="0" t="n">
        <f aca="false">(I249)/100</f>
        <v>0.7</v>
      </c>
      <c r="AN249" s="25" t="n">
        <f aca="false">1+POWER(AH249*AM249,AI249)</f>
        <v>2.27778734617913</v>
      </c>
      <c r="AO249" s="25" t="n">
        <f aca="false">POWER(AH249*AM249,AI249-1)</f>
        <v>1.14088155908851</v>
      </c>
      <c r="AP249" s="25" t="n">
        <f aca="false">POWER(POWER(AN249,AL249)-AO249,2)</f>
        <v>0.172971920954891</v>
      </c>
      <c r="AQ249" s="25" t="n">
        <f aca="false">POWER(AN249,AL249*(AK249+2))</f>
        <v>8.62507514435956</v>
      </c>
      <c r="AR249" s="26" t="n">
        <f aca="false">AJ249</f>
        <v>0.2232</v>
      </c>
      <c r="AS249" s="15" t="n">
        <f aca="false">(J249-I249)/100</f>
        <v>0.5</v>
      </c>
      <c r="AT249" s="15" t="n">
        <f aca="false">AR249*AS249</f>
        <v>0.1116</v>
      </c>
      <c r="AU249" s="15" t="n">
        <f aca="false">AF249+(AG249-AF249)/POWER(AN249,AL249)</f>
        <v>0.238677069263045</v>
      </c>
      <c r="AV249" s="15" t="n">
        <f aca="false">AU249*AS249</f>
        <v>0.119338534631522</v>
      </c>
      <c r="AW249" s="15" t="n">
        <f aca="false">K249*AS249</f>
        <v>0.2</v>
      </c>
      <c r="AX249" s="42" t="n">
        <f aca="false">ROUND(SUMIF(B:B,B249,AT:AT)/SUMIF(B:B,B249,AS:AS),4)</f>
        <v>0.1117</v>
      </c>
      <c r="AY249" s="42" t="n">
        <f aca="false">IF(SUMIF(B:B,B249,AS:AS)&lt;=0,0,AX249)</f>
        <v>0.1117</v>
      </c>
      <c r="AZ249" s="15" t="n">
        <f aca="false">ROUND(SUMIF(B:B,B249,AV:AV)/SUMIF(B:B,B249,AS:AS),2)</f>
        <v>0.35</v>
      </c>
      <c r="BA249" s="0" t="n">
        <f aca="false">ROUND(SUMIF(B:B,B249,AW:AW)/SUMIF(B:B,B249,AS:AS),0)/100</f>
        <v>0.01</v>
      </c>
      <c r="BB249" s="0" t="n">
        <f aca="false">IF(B249&lt;207,IF(NOT(B249=B248),IF(N249&gt;25,(J249-I249)/100,0),IF(BB248&gt;0,IF(N249&gt;25,(J249-I249)/100,0),0)),0)</f>
        <v>0</v>
      </c>
      <c r="BC249" s="0" t="n">
        <f aca="false">SUMIF(B:B,B249,BB:BB)</f>
        <v>0</v>
      </c>
    </row>
    <row r="250" customFormat="false" ht="12.8" hidden="false" customHeight="false" outlineLevel="0" collapsed="false">
      <c r="A250" s="43" t="n">
        <v>4016</v>
      </c>
      <c r="B250" s="15" t="n">
        <v>413</v>
      </c>
      <c r="C250" s="15" t="n">
        <v>45</v>
      </c>
      <c r="D250" s="16" t="n">
        <v>15450</v>
      </c>
      <c r="E250" s="16" t="s">
        <v>393</v>
      </c>
      <c r="F250" s="16" t="s">
        <v>700</v>
      </c>
      <c r="G250" s="16" t="n">
        <v>1</v>
      </c>
      <c r="H250" s="16" t="s">
        <v>757</v>
      </c>
      <c r="I250" s="16" t="n">
        <v>0</v>
      </c>
      <c r="J250" s="16" t="n">
        <v>20</v>
      </c>
      <c r="K250" s="44" t="n">
        <v>3</v>
      </c>
      <c r="L250" s="18" t="n">
        <v>1</v>
      </c>
      <c r="M250" s="18" t="n">
        <v>6</v>
      </c>
      <c r="N250" s="19" t="n">
        <v>18</v>
      </c>
      <c r="O250" s="16" t="n">
        <v>8</v>
      </c>
      <c r="P250" s="16" t="n">
        <v>25</v>
      </c>
      <c r="Q250" s="20" t="n">
        <v>32</v>
      </c>
      <c r="R250" s="21" t="n">
        <v>50</v>
      </c>
      <c r="S250" s="16" t="n">
        <v>45</v>
      </c>
      <c r="T250" s="16" t="n">
        <v>80</v>
      </c>
      <c r="U250" s="16" t="n">
        <v>85</v>
      </c>
      <c r="V250" s="16" t="n">
        <v>70</v>
      </c>
      <c r="W250" s="16" t="n">
        <v>100</v>
      </c>
      <c r="X250" s="22" t="n">
        <v>5.8</v>
      </c>
      <c r="Y250" s="18" t="n">
        <v>4.8</v>
      </c>
      <c r="Z250" s="18" t="n">
        <v>7</v>
      </c>
      <c r="AA250" s="23" t="n">
        <v>0.2</v>
      </c>
      <c r="AB250" s="15" t="n">
        <v>1.40302379856637</v>
      </c>
      <c r="AC250" s="16" t="n">
        <v>210</v>
      </c>
      <c r="AD250" s="16" t="n">
        <v>1</v>
      </c>
      <c r="AE250" s="16" t="s">
        <v>737</v>
      </c>
      <c r="AF250" s="15" t="n">
        <f aca="false">VLOOKUP($AE250,STARING_REEKSEN!$A:$J,3,0)</f>
        <v>0</v>
      </c>
      <c r="AG250" s="15" t="n">
        <f aca="false">VLOOKUP($AE250,STARING_REEKSEN!$A:$J,4,0)</f>
        <v>0.43</v>
      </c>
      <c r="AH250" s="15" t="n">
        <f aca="false">VLOOKUP($AE250,STARING_REEKSEN!$A:$J,5,0)*100</f>
        <v>0.7</v>
      </c>
      <c r="AI250" s="15" t="n">
        <f aca="false">VLOOKUP($AE250,STARING_REEKSEN!$A:$J,6,0)</f>
        <v>1.267</v>
      </c>
      <c r="AJ250" s="15" t="n">
        <f aca="false">VLOOKUP($AE250,STARING_REEKSEN!$A:$J,7,0)/100</f>
        <v>0.0175</v>
      </c>
      <c r="AK250" s="24" t="n">
        <f aca="false">VLOOKUP($AE250,STARING_REEKSEN!$A:$J,8,0)</f>
        <v>-2.387</v>
      </c>
      <c r="AL250" s="15" t="n">
        <f aca="false">1-(1/AI250)</f>
        <v>0.210734017363852</v>
      </c>
      <c r="AM250" s="0" t="n">
        <f aca="false">(I250)/100</f>
        <v>0</v>
      </c>
      <c r="AN250" s="25" t="n">
        <f aca="false">1+POWER(AH250*AM250,AI250)</f>
        <v>1</v>
      </c>
      <c r="AO250" s="25" t="n">
        <f aca="false">POWER(AH250*AM250,AI250-1)</f>
        <v>0</v>
      </c>
      <c r="AP250" s="25" t="n">
        <f aca="false">POWER(POWER(AN250,AL250)-AO250,2)</f>
        <v>1</v>
      </c>
      <c r="AQ250" s="25" t="n">
        <f aca="false">POWER(AN250,AL250*(AK250+2))</f>
        <v>1</v>
      </c>
      <c r="AR250" s="26" t="n">
        <f aca="false">AJ250</f>
        <v>0.0175</v>
      </c>
      <c r="AS250" s="15" t="n">
        <f aca="false">(J250-I250)/100</f>
        <v>0.2</v>
      </c>
      <c r="AT250" s="15" t="n">
        <f aca="false">AR250*AS250</f>
        <v>0.0035</v>
      </c>
      <c r="AU250" s="15" t="n">
        <f aca="false">AF250+(AG250-AF250)/POWER(AN250,AL250)</f>
        <v>0.43</v>
      </c>
      <c r="AV250" s="15" t="n">
        <f aca="false">AU250*AS250</f>
        <v>0.086</v>
      </c>
      <c r="AW250" s="15" t="n">
        <f aca="false">K250*AS250</f>
        <v>0.6</v>
      </c>
      <c r="AX250" s="42" t="n">
        <f aca="false">ROUND(SUMIF(B:B,B250,AT:AT)/SUMIF(B:B,B250,AS:AS),4)</f>
        <v>0.0209</v>
      </c>
      <c r="AY250" s="42" t="n">
        <f aca="false">IF(SUMIF(B:B,B250,AS:AS)&lt;=0,0,AX250)</f>
        <v>0.0209</v>
      </c>
      <c r="AZ250" s="15" t="n">
        <f aca="false">ROUND(SUMIF(B:B,B250,AV:AV)/SUMIF(B:B,B250,AS:AS),2)</f>
        <v>0.48</v>
      </c>
      <c r="BA250" s="0" t="n">
        <f aca="false">ROUND(SUMIF(B:B,B250,AW:AW)/SUMIF(B:B,B250,AS:AS),0)/100</f>
        <v>0.01</v>
      </c>
      <c r="BB250" s="0" t="n">
        <f aca="false">IF(B250&lt;207,IF(NOT(B250=B249),IF(N250&gt;25,(J250-I250)/100,0),IF(BB249&gt;0,IF(N250&gt;25,(J250-I250)/100,0),0)),0)</f>
        <v>0</v>
      </c>
      <c r="BC250" s="0" t="n">
        <f aca="false">SUMIF(B:B,B250,BB:BB)</f>
        <v>0</v>
      </c>
    </row>
    <row r="251" customFormat="false" ht="12.8" hidden="false" customHeight="false" outlineLevel="0" collapsed="false">
      <c r="A251" s="43" t="n">
        <v>4016</v>
      </c>
      <c r="B251" s="15" t="n">
        <v>413</v>
      </c>
      <c r="C251" s="15" t="n">
        <v>45</v>
      </c>
      <c r="D251" s="16" t="n">
        <v>15450</v>
      </c>
      <c r="E251" s="16" t="s">
        <v>393</v>
      </c>
      <c r="F251" s="16" t="s">
        <v>700</v>
      </c>
      <c r="G251" s="16" t="n">
        <v>2</v>
      </c>
      <c r="H251" s="16" t="s">
        <v>717</v>
      </c>
      <c r="I251" s="16" t="n">
        <v>20</v>
      </c>
      <c r="J251" s="16" t="n">
        <v>80</v>
      </c>
      <c r="K251" s="44" t="n">
        <v>1.3</v>
      </c>
      <c r="L251" s="18" t="n">
        <v>0.5</v>
      </c>
      <c r="M251" s="18" t="n">
        <v>3</v>
      </c>
      <c r="N251" s="19" t="n">
        <v>44</v>
      </c>
      <c r="O251" s="16" t="n">
        <v>30</v>
      </c>
      <c r="P251" s="16" t="n">
        <v>50</v>
      </c>
      <c r="Q251" s="20" t="n">
        <v>51</v>
      </c>
      <c r="R251" s="21" t="n">
        <v>95</v>
      </c>
      <c r="S251" s="16" t="n">
        <v>70</v>
      </c>
      <c r="T251" s="16" t="n">
        <v>100</v>
      </c>
      <c r="U251" s="16" t="n">
        <v>80</v>
      </c>
      <c r="V251" s="16" t="n">
        <v>70</v>
      </c>
      <c r="W251" s="16" t="n">
        <v>100</v>
      </c>
      <c r="X251" s="22" t="n">
        <v>5.6</v>
      </c>
      <c r="Y251" s="18" t="n">
        <v>4.8</v>
      </c>
      <c r="Z251" s="18" t="n">
        <v>7</v>
      </c>
      <c r="AA251" s="23" t="n">
        <v>0.2</v>
      </c>
      <c r="AB251" s="15" t="n">
        <v>1.27214970453694</v>
      </c>
      <c r="AC251" s="16" t="n">
        <v>210</v>
      </c>
      <c r="AD251" s="16" t="n">
        <v>0</v>
      </c>
      <c r="AE251" s="16" t="s">
        <v>735</v>
      </c>
      <c r="AF251" s="15" t="n">
        <f aca="false">VLOOKUP($AE251,STARING_REEKSEN!$A:$J,3,0)</f>
        <v>0.01</v>
      </c>
      <c r="AG251" s="15" t="n">
        <f aca="false">VLOOKUP($AE251,STARING_REEKSEN!$A:$J,4,0)</f>
        <v>0.561</v>
      </c>
      <c r="AH251" s="15" t="n">
        <f aca="false">VLOOKUP($AE251,STARING_REEKSEN!$A:$J,5,0)*100</f>
        <v>0.88</v>
      </c>
      <c r="AI251" s="15" t="n">
        <f aca="false">VLOOKUP($AE251,STARING_REEKSEN!$A:$J,6,0)</f>
        <v>1.158</v>
      </c>
      <c r="AJ251" s="15" t="n">
        <f aca="false">VLOOKUP($AE251,STARING_REEKSEN!$A:$J,7,0)/100</f>
        <v>0.0108</v>
      </c>
      <c r="AK251" s="24" t="n">
        <f aca="false">VLOOKUP($AE251,STARING_REEKSEN!$A:$J,8,0)</f>
        <v>-3.172</v>
      </c>
      <c r="AL251" s="15" t="n">
        <f aca="false">1-(1/AI251)</f>
        <v>0.136442141623489</v>
      </c>
      <c r="AM251" s="0" t="n">
        <f aca="false">(I251)/100</f>
        <v>0.2</v>
      </c>
      <c r="AN251" s="25" t="n">
        <f aca="false">1+POWER(AH251*AM251,AI251)</f>
        <v>1.13375304236545</v>
      </c>
      <c r="AO251" s="25" t="n">
        <f aca="false">POWER(AH251*AM251,AI251-1)</f>
        <v>0.759960467985525</v>
      </c>
      <c r="AP251" s="25" t="n">
        <f aca="false">POWER(POWER(AN251,AL251)-AO251,2)</f>
        <v>0.0662110631722549</v>
      </c>
      <c r="AQ251" s="25" t="n">
        <f aca="false">POWER(AN251,AL251*(AK251+2))</f>
        <v>0.980126071909253</v>
      </c>
      <c r="AR251" s="26" t="n">
        <f aca="false">AJ251</f>
        <v>0.0108</v>
      </c>
      <c r="AS251" s="15" t="n">
        <f aca="false">(J251-I251)/100</f>
        <v>0.6</v>
      </c>
      <c r="AT251" s="15" t="n">
        <f aca="false">AR251*AS251</f>
        <v>0.00648</v>
      </c>
      <c r="AU251" s="15" t="n">
        <f aca="false">AF251+(AG251-AF251)/POWER(AN251,AL251)</f>
        <v>0.551642810193982</v>
      </c>
      <c r="AV251" s="15" t="n">
        <f aca="false">AU251*AS251</f>
        <v>0.330985686116389</v>
      </c>
      <c r="AW251" s="15" t="n">
        <f aca="false">K251*AS251</f>
        <v>0.78</v>
      </c>
      <c r="AX251" s="42" t="n">
        <f aca="false">ROUND(SUMIF(B:B,B251,AT:AT)/SUMIF(B:B,B251,AS:AS),4)</f>
        <v>0.0209</v>
      </c>
      <c r="AY251" s="42" t="n">
        <f aca="false">IF(SUMIF(B:B,B251,AS:AS)&lt;=0,0,AX251)</f>
        <v>0.0209</v>
      </c>
      <c r="AZ251" s="15" t="n">
        <f aca="false">ROUND(SUMIF(B:B,B251,AV:AV)/SUMIF(B:B,B251,AS:AS),2)</f>
        <v>0.48</v>
      </c>
      <c r="BA251" s="0" t="n">
        <f aca="false">ROUND(SUMIF(B:B,B251,AW:AW)/SUMIF(B:B,B251,AS:AS),0)/100</f>
        <v>0.01</v>
      </c>
      <c r="BB251" s="0" t="n">
        <f aca="false">IF(B251&lt;207,IF(NOT(B251=B250),IF(N251&gt;25,(J251-I251)/100,0),IF(BB250&gt;0,IF(N251&gt;25,(J251-I251)/100,0),0)),0)</f>
        <v>0</v>
      </c>
      <c r="BC251" s="0" t="n">
        <f aca="false">SUMIF(B:B,B251,BB:BB)</f>
        <v>0</v>
      </c>
    </row>
    <row r="252" customFormat="false" ht="12.8" hidden="false" customHeight="false" outlineLevel="0" collapsed="false">
      <c r="A252" s="43" t="n">
        <v>4016</v>
      </c>
      <c r="B252" s="15" t="n">
        <v>413</v>
      </c>
      <c r="C252" s="15" t="n">
        <v>45</v>
      </c>
      <c r="D252" s="16" t="n">
        <v>15450</v>
      </c>
      <c r="E252" s="16" t="s">
        <v>393</v>
      </c>
      <c r="F252" s="16" t="s">
        <v>700</v>
      </c>
      <c r="G252" s="16" t="n">
        <v>3</v>
      </c>
      <c r="H252" s="16" t="s">
        <v>717</v>
      </c>
      <c r="I252" s="16" t="n">
        <v>80</v>
      </c>
      <c r="J252" s="16" t="n">
        <v>120</v>
      </c>
      <c r="K252" s="44" t="n">
        <v>0.6</v>
      </c>
      <c r="L252" s="18" t="n">
        <v>0.5</v>
      </c>
      <c r="M252" s="18" t="n">
        <v>2</v>
      </c>
      <c r="N252" s="19" t="n">
        <v>17</v>
      </c>
      <c r="O252" s="16" t="n">
        <v>12</v>
      </c>
      <c r="P252" s="16" t="n">
        <v>50</v>
      </c>
      <c r="Q252" s="20" t="n">
        <v>33</v>
      </c>
      <c r="R252" s="21" t="n">
        <v>50</v>
      </c>
      <c r="S252" s="16" t="n">
        <v>40</v>
      </c>
      <c r="T252" s="16" t="n">
        <v>100</v>
      </c>
      <c r="U252" s="16" t="n">
        <v>80</v>
      </c>
      <c r="V252" s="16" t="n">
        <v>70</v>
      </c>
      <c r="W252" s="16" t="n">
        <v>100</v>
      </c>
      <c r="X252" s="22" t="n">
        <v>7.2</v>
      </c>
      <c r="Y252" s="18" t="n">
        <v>6.8</v>
      </c>
      <c r="Z252" s="18" t="n">
        <v>7.4</v>
      </c>
      <c r="AA252" s="23" t="n">
        <v>4</v>
      </c>
      <c r="AB252" s="15" t="n">
        <v>1.51006671864738</v>
      </c>
      <c r="AC252" s="16" t="n">
        <v>210</v>
      </c>
      <c r="AD252" s="16" t="n">
        <v>0</v>
      </c>
      <c r="AE252" s="16" t="s">
        <v>767</v>
      </c>
      <c r="AF252" s="15" t="n">
        <f aca="false">VLOOKUP($AE252,STARING_REEKSEN!$A:$J,3,0)</f>
        <v>0</v>
      </c>
      <c r="AG252" s="15" t="n">
        <f aca="false">VLOOKUP($AE252,STARING_REEKSEN!$A:$J,4,0)</f>
        <v>0.458</v>
      </c>
      <c r="AH252" s="15" t="n">
        <f aca="false">VLOOKUP($AE252,STARING_REEKSEN!$A:$J,5,0)*100</f>
        <v>0.97</v>
      </c>
      <c r="AI252" s="15" t="n">
        <f aca="false">VLOOKUP($AE252,STARING_REEKSEN!$A:$J,6,0)</f>
        <v>1.376</v>
      </c>
      <c r="AJ252" s="15" t="n">
        <f aca="false">VLOOKUP($AE252,STARING_REEKSEN!$A:$J,7,0)/100</f>
        <v>0.0377</v>
      </c>
      <c r="AK252" s="24" t="n">
        <f aca="false">VLOOKUP($AE252,STARING_REEKSEN!$A:$J,8,0)</f>
        <v>-1.013</v>
      </c>
      <c r="AL252" s="15" t="n">
        <f aca="false">1-(1/AI252)</f>
        <v>0.273255813953488</v>
      </c>
      <c r="AM252" s="0" t="n">
        <f aca="false">(I252)/100</f>
        <v>0.8</v>
      </c>
      <c r="AN252" s="25" t="n">
        <f aca="false">1+POWER(AH252*AM252,AI252)</f>
        <v>1.70542318340337</v>
      </c>
      <c r="AO252" s="25" t="n">
        <f aca="false">POWER(AH252*AM252,AI252-1)</f>
        <v>0.909050494076502</v>
      </c>
      <c r="AP252" s="25" t="n">
        <f aca="false">POWER(POWER(AN252,AL252)-AO252,2)</f>
        <v>0.0615002658301278</v>
      </c>
      <c r="AQ252" s="25" t="n">
        <f aca="false">POWER(AN252,AL252*(AK252+2))</f>
        <v>1.15485096858342</v>
      </c>
      <c r="AR252" s="26" t="n">
        <f aca="false">AJ252</f>
        <v>0.0377</v>
      </c>
      <c r="AS252" s="15" t="n">
        <f aca="false">(J252-I252)/100</f>
        <v>0.4</v>
      </c>
      <c r="AT252" s="15" t="n">
        <f aca="false">AR252*AS252</f>
        <v>0.01508</v>
      </c>
      <c r="AU252" s="15" t="n">
        <f aca="false">AF252+(AG252-AF252)/POWER(AN252,AL252)</f>
        <v>0.39583664020987</v>
      </c>
      <c r="AV252" s="15" t="n">
        <f aca="false">AU252*AS252</f>
        <v>0.158334656083948</v>
      </c>
      <c r="AW252" s="15" t="n">
        <f aca="false">K252*AS252</f>
        <v>0.24</v>
      </c>
      <c r="AX252" s="42" t="n">
        <f aca="false">ROUND(SUMIF(B:B,B252,AT:AT)/SUMIF(B:B,B252,AS:AS),4)</f>
        <v>0.0209</v>
      </c>
      <c r="AY252" s="42" t="n">
        <f aca="false">IF(SUMIF(B:B,B252,AS:AS)&lt;=0,0,AX252)</f>
        <v>0.0209</v>
      </c>
      <c r="AZ252" s="15" t="n">
        <f aca="false">ROUND(SUMIF(B:B,B252,AV:AV)/SUMIF(B:B,B252,AS:AS),2)</f>
        <v>0.48</v>
      </c>
      <c r="BA252" s="0" t="n">
        <f aca="false">ROUND(SUMIF(B:B,B252,AW:AW)/SUMIF(B:B,B252,AS:AS),0)/100</f>
        <v>0.01</v>
      </c>
      <c r="BB252" s="0" t="n">
        <f aca="false">IF(B252&lt;207,IF(NOT(B252=B251),IF(N252&gt;25,(J252-I252)/100,0),IF(BB251&gt;0,IF(N252&gt;25,(J252-I252)/100,0),0)),0)</f>
        <v>0</v>
      </c>
      <c r="BC252" s="0" t="n">
        <f aca="false">SUMIF(B:B,B252,BB:BB)</f>
        <v>0</v>
      </c>
    </row>
    <row r="253" customFormat="false" ht="12.8" hidden="false" customHeight="false" outlineLevel="0" collapsed="false">
      <c r="A253" s="43" t="n">
        <v>4015</v>
      </c>
      <c r="B253" s="15" t="n">
        <v>414</v>
      </c>
      <c r="C253" s="15" t="n">
        <v>36</v>
      </c>
      <c r="D253" s="16" t="n">
        <v>16130</v>
      </c>
      <c r="E253" s="16" t="s">
        <v>407</v>
      </c>
      <c r="F253" s="16" t="s">
        <v>700</v>
      </c>
      <c r="G253" s="16" t="n">
        <v>1</v>
      </c>
      <c r="H253" s="16" t="s">
        <v>804</v>
      </c>
      <c r="I253" s="16" t="n">
        <v>0</v>
      </c>
      <c r="J253" s="16" t="n">
        <v>10</v>
      </c>
      <c r="K253" s="44" t="n">
        <v>6</v>
      </c>
      <c r="L253" s="18" t="n">
        <v>2</v>
      </c>
      <c r="M253" s="18" t="n">
        <v>8</v>
      </c>
      <c r="N253" s="19" t="n">
        <v>28</v>
      </c>
      <c r="O253" s="16" t="n">
        <v>15</v>
      </c>
      <c r="P253" s="16" t="n">
        <v>35</v>
      </c>
      <c r="Q253" s="20" t="n">
        <v>47</v>
      </c>
      <c r="R253" s="21" t="n">
        <v>75</v>
      </c>
      <c r="S253" s="16" t="n">
        <v>50</v>
      </c>
      <c r="T253" s="16" t="n">
        <v>90</v>
      </c>
      <c r="U253" s="16" t="n">
        <v>120</v>
      </c>
      <c r="V253" s="16" t="n">
        <v>100</v>
      </c>
      <c r="W253" s="16" t="n">
        <v>150</v>
      </c>
      <c r="X253" s="22" t="n">
        <v>5.6</v>
      </c>
      <c r="Y253" s="18" t="n">
        <v>5</v>
      </c>
      <c r="Z253" s="18" t="n">
        <v>7</v>
      </c>
      <c r="AA253" s="23" t="n">
        <v>0.1</v>
      </c>
      <c r="AB253" s="15" t="n">
        <v>1.21842566233333</v>
      </c>
      <c r="AC253" s="16" t="n">
        <v>320</v>
      </c>
      <c r="AD253" s="16" t="n">
        <v>1</v>
      </c>
      <c r="AE253" s="16" t="s">
        <v>790</v>
      </c>
      <c r="AF253" s="15" t="n">
        <f aca="false">VLOOKUP($AE253,STARING_REEKSEN!$A:$J,3,0)</f>
        <v>0.01</v>
      </c>
      <c r="AG253" s="15" t="n">
        <f aca="false">VLOOKUP($AE253,STARING_REEKSEN!$A:$J,4,0)</f>
        <v>0.448</v>
      </c>
      <c r="AH253" s="15" t="n">
        <f aca="false">VLOOKUP($AE253,STARING_REEKSEN!$A:$J,5,0)*100</f>
        <v>1.28</v>
      </c>
      <c r="AI253" s="15" t="n">
        <f aca="false">VLOOKUP($AE253,STARING_REEKSEN!$A:$J,6,0)</f>
        <v>1.135</v>
      </c>
      <c r="AJ253" s="15" t="n">
        <f aca="false">VLOOKUP($AE253,STARING_REEKSEN!$A:$J,7,0)/100</f>
        <v>0.0383</v>
      </c>
      <c r="AK253" s="24" t="n">
        <f aca="false">VLOOKUP($AE253,STARING_REEKSEN!$A:$J,8,0)</f>
        <v>4.581</v>
      </c>
      <c r="AL253" s="15" t="n">
        <f aca="false">1-(1/AI253)</f>
        <v>0.118942731277533</v>
      </c>
      <c r="AM253" s="0" t="n">
        <f aca="false">(I253)/100</f>
        <v>0</v>
      </c>
      <c r="AN253" s="25" t="n">
        <f aca="false">1+POWER(AH253*AM253,AI253)</f>
        <v>1</v>
      </c>
      <c r="AO253" s="25" t="n">
        <f aca="false">POWER(AH253*AM253,AI253-1)</f>
        <v>0</v>
      </c>
      <c r="AP253" s="25" t="n">
        <f aca="false">POWER(POWER(AN253,AL253)-AO253,2)</f>
        <v>1</v>
      </c>
      <c r="AQ253" s="25" t="n">
        <f aca="false">POWER(AN253,AL253*(AK253+2))</f>
        <v>1</v>
      </c>
      <c r="AR253" s="26" t="n">
        <f aca="false">AJ253</f>
        <v>0.0383</v>
      </c>
      <c r="AS253" s="15" t="n">
        <f aca="false">(J253-I253)/100</f>
        <v>0.1</v>
      </c>
      <c r="AT253" s="15" t="n">
        <f aca="false">AR253*AS253</f>
        <v>0.00383</v>
      </c>
      <c r="AU253" s="15" t="n">
        <f aca="false">AF253+(AG253-AF253)/POWER(AN253,AL253)</f>
        <v>0.448</v>
      </c>
      <c r="AV253" s="15" t="n">
        <f aca="false">AU253*AS253</f>
        <v>0.0448</v>
      </c>
      <c r="AW253" s="15" t="n">
        <f aca="false">K253*AS253</f>
        <v>0.6</v>
      </c>
      <c r="AX253" s="42" t="n">
        <f aca="false">ROUND(SUMIF(B:B,B253,AT:AT)/SUMIF(B:B,B253,AS:AS),4)</f>
        <v>0.0559</v>
      </c>
      <c r="AY253" s="42" t="n">
        <f aca="false">IF(SUMIF(B:B,B253,AS:AS)&lt;=0,0,AX253)</f>
        <v>0.0559</v>
      </c>
      <c r="AZ253" s="15" t="n">
        <f aca="false">ROUND(SUMIF(B:B,B253,AV:AV)/SUMIF(B:B,B253,AS:AS),2)</f>
        <v>0.48</v>
      </c>
      <c r="BA253" s="0" t="n">
        <f aca="false">ROUND(SUMIF(B:B,B253,AW:AW)/SUMIF(B:B,B253,AS:AS),0)/100</f>
        <v>0.02</v>
      </c>
      <c r="BB253" s="0" t="n">
        <f aca="false">IF(B253&lt;207,IF(NOT(B253=B252),IF(N253&gt;25,(J253-I253)/100,0),IF(BB252&gt;0,IF(N253&gt;25,(J253-I253)/100,0),0)),0)</f>
        <v>0</v>
      </c>
      <c r="BC253" s="0" t="n">
        <f aca="false">SUMIF(B:B,B253,BB:BB)</f>
        <v>0</v>
      </c>
    </row>
    <row r="254" customFormat="false" ht="12.8" hidden="false" customHeight="false" outlineLevel="0" collapsed="false">
      <c r="A254" s="43" t="n">
        <v>4015</v>
      </c>
      <c r="B254" s="15" t="n">
        <v>414</v>
      </c>
      <c r="C254" s="15" t="n">
        <v>36</v>
      </c>
      <c r="D254" s="16" t="n">
        <v>16130</v>
      </c>
      <c r="E254" s="16" t="s">
        <v>407</v>
      </c>
      <c r="F254" s="16" t="s">
        <v>700</v>
      </c>
      <c r="G254" s="16" t="n">
        <v>2</v>
      </c>
      <c r="H254" s="16" t="s">
        <v>805</v>
      </c>
      <c r="I254" s="16" t="n">
        <v>10</v>
      </c>
      <c r="J254" s="16" t="n">
        <v>20</v>
      </c>
      <c r="K254" s="44" t="n">
        <v>4</v>
      </c>
      <c r="L254" s="18" t="n">
        <v>2</v>
      </c>
      <c r="M254" s="18" t="n">
        <v>6</v>
      </c>
      <c r="N254" s="19" t="n">
        <v>28</v>
      </c>
      <c r="O254" s="16" t="n">
        <v>15</v>
      </c>
      <c r="P254" s="16" t="n">
        <v>35</v>
      </c>
      <c r="Q254" s="20" t="n">
        <v>47</v>
      </c>
      <c r="R254" s="21" t="n">
        <v>75</v>
      </c>
      <c r="S254" s="16" t="n">
        <v>50</v>
      </c>
      <c r="T254" s="16" t="n">
        <v>90</v>
      </c>
      <c r="U254" s="16" t="n">
        <v>120</v>
      </c>
      <c r="V254" s="16" t="n">
        <v>100</v>
      </c>
      <c r="W254" s="16" t="n">
        <v>150</v>
      </c>
      <c r="X254" s="22" t="n">
        <v>5.6</v>
      </c>
      <c r="Y254" s="18" t="n">
        <v>5</v>
      </c>
      <c r="Z254" s="18" t="n">
        <v>7</v>
      </c>
      <c r="AA254" s="23" t="n">
        <v>0.1</v>
      </c>
      <c r="AB254" s="15" t="n">
        <v>1.29515240857481</v>
      </c>
      <c r="AC254" s="16" t="n">
        <v>320</v>
      </c>
      <c r="AD254" s="16" t="n">
        <v>1</v>
      </c>
      <c r="AE254" s="16" t="s">
        <v>790</v>
      </c>
      <c r="AF254" s="15" t="n">
        <f aca="false">VLOOKUP($AE254,STARING_REEKSEN!$A:$J,3,0)</f>
        <v>0.01</v>
      </c>
      <c r="AG254" s="15" t="n">
        <f aca="false">VLOOKUP($AE254,STARING_REEKSEN!$A:$J,4,0)</f>
        <v>0.448</v>
      </c>
      <c r="AH254" s="15" t="n">
        <f aca="false">VLOOKUP($AE254,STARING_REEKSEN!$A:$J,5,0)*100</f>
        <v>1.28</v>
      </c>
      <c r="AI254" s="15" t="n">
        <f aca="false">VLOOKUP($AE254,STARING_REEKSEN!$A:$J,6,0)</f>
        <v>1.135</v>
      </c>
      <c r="AJ254" s="15" t="n">
        <f aca="false">VLOOKUP($AE254,STARING_REEKSEN!$A:$J,7,0)/100</f>
        <v>0.0383</v>
      </c>
      <c r="AK254" s="24" t="n">
        <f aca="false">VLOOKUP($AE254,STARING_REEKSEN!$A:$J,8,0)</f>
        <v>4.581</v>
      </c>
      <c r="AL254" s="15" t="n">
        <f aca="false">1-(1/AI254)</f>
        <v>0.118942731277533</v>
      </c>
      <c r="AM254" s="0" t="n">
        <f aca="false">(I254)/100</f>
        <v>0.1</v>
      </c>
      <c r="AN254" s="25" t="n">
        <f aca="false">1+POWER(AH254*AM254,AI254)</f>
        <v>1.0969802536233</v>
      </c>
      <c r="AO254" s="25" t="n">
        <f aca="false">POWER(AH254*AM254,AI254-1)</f>
        <v>0.757658231432013</v>
      </c>
      <c r="AP254" s="25" t="n">
        <f aca="false">POWER(POWER(AN254,AL254)-AO254,2)</f>
        <v>0.0642176800412033</v>
      </c>
      <c r="AQ254" s="25" t="n">
        <f aca="false">POWER(AN254,AL254*(AK254+2))</f>
        <v>1.07514268778801</v>
      </c>
      <c r="AR254" s="26" t="n">
        <f aca="false">AJ254</f>
        <v>0.0383</v>
      </c>
      <c r="AS254" s="15" t="n">
        <f aca="false">(J254-I254)/100</f>
        <v>0.1</v>
      </c>
      <c r="AT254" s="15" t="n">
        <f aca="false">AR254*AS254</f>
        <v>0.00383</v>
      </c>
      <c r="AU254" s="15" t="n">
        <f aca="false">AF254+(AG254-AF254)/POWER(AN254,AL254)</f>
        <v>0.443204295457678</v>
      </c>
      <c r="AV254" s="15" t="n">
        <f aca="false">AU254*AS254</f>
        <v>0.0443204295457678</v>
      </c>
      <c r="AW254" s="15" t="n">
        <f aca="false">K254*AS254</f>
        <v>0.4</v>
      </c>
      <c r="AX254" s="42" t="n">
        <f aca="false">ROUND(SUMIF(B:B,B254,AT:AT)/SUMIF(B:B,B254,AS:AS),4)</f>
        <v>0.0559</v>
      </c>
      <c r="AY254" s="42" t="n">
        <f aca="false">IF(SUMIF(B:B,B254,AS:AS)&lt;=0,0,AX254)</f>
        <v>0.0559</v>
      </c>
      <c r="AZ254" s="15" t="n">
        <f aca="false">ROUND(SUMIF(B:B,B254,AV:AV)/SUMIF(B:B,B254,AS:AS),2)</f>
        <v>0.48</v>
      </c>
      <c r="BA254" s="0" t="n">
        <f aca="false">ROUND(SUMIF(B:B,B254,AW:AW)/SUMIF(B:B,B254,AS:AS),0)/100</f>
        <v>0.02</v>
      </c>
      <c r="BB254" s="0" t="n">
        <f aca="false">IF(B254&lt;207,IF(NOT(B254=B253),IF(N254&gt;25,(J254-I254)/100,0),IF(BB253&gt;0,IF(N254&gt;25,(J254-I254)/100,0),0)),0)</f>
        <v>0</v>
      </c>
      <c r="BC254" s="0" t="n">
        <f aca="false">SUMIF(B:B,B254,BB:BB)</f>
        <v>0</v>
      </c>
    </row>
    <row r="255" customFormat="false" ht="12.8" hidden="false" customHeight="false" outlineLevel="0" collapsed="false">
      <c r="A255" s="43" t="n">
        <v>4015</v>
      </c>
      <c r="B255" s="15" t="n">
        <v>414</v>
      </c>
      <c r="C255" s="15" t="n">
        <v>36</v>
      </c>
      <c r="D255" s="16" t="n">
        <v>16130</v>
      </c>
      <c r="E255" s="16" t="s">
        <v>407</v>
      </c>
      <c r="F255" s="16" t="s">
        <v>700</v>
      </c>
      <c r="G255" s="16" t="n">
        <v>3</v>
      </c>
      <c r="H255" s="16" t="s">
        <v>717</v>
      </c>
      <c r="I255" s="16" t="n">
        <v>20</v>
      </c>
      <c r="J255" s="16" t="n">
        <v>50</v>
      </c>
      <c r="K255" s="44" t="n">
        <v>0.9</v>
      </c>
      <c r="L255" s="18" t="n">
        <v>0.5</v>
      </c>
      <c r="M255" s="18" t="n">
        <v>4</v>
      </c>
      <c r="N255" s="19" t="n">
        <v>32</v>
      </c>
      <c r="O255" s="16" t="n">
        <v>15</v>
      </c>
      <c r="P255" s="16" t="n">
        <v>40</v>
      </c>
      <c r="Q255" s="20" t="n">
        <v>53</v>
      </c>
      <c r="R255" s="21" t="n">
        <v>85</v>
      </c>
      <c r="S255" s="16" t="n">
        <v>50</v>
      </c>
      <c r="T255" s="16" t="n">
        <v>90</v>
      </c>
      <c r="U255" s="16" t="n">
        <v>120</v>
      </c>
      <c r="V255" s="16" t="n">
        <v>100</v>
      </c>
      <c r="W255" s="16" t="n">
        <v>150</v>
      </c>
      <c r="X255" s="22" t="n">
        <v>5.6</v>
      </c>
      <c r="Y255" s="18" t="n">
        <v>5.4</v>
      </c>
      <c r="Z255" s="18" t="n">
        <v>7</v>
      </c>
      <c r="AA255" s="23" t="n">
        <v>0.1</v>
      </c>
      <c r="AB255" s="15" t="n">
        <v>1.36986258356903</v>
      </c>
      <c r="AC255" s="16" t="n">
        <v>320</v>
      </c>
      <c r="AD255" s="16" t="n">
        <v>0</v>
      </c>
      <c r="AE255" s="16" t="s">
        <v>738</v>
      </c>
      <c r="AF255" s="15" t="n">
        <f aca="false">VLOOKUP($AE255,STARING_REEKSEN!$A:$J,3,0)</f>
        <v>0</v>
      </c>
      <c r="AG255" s="15" t="n">
        <f aca="false">VLOOKUP($AE255,STARING_REEKSEN!$A:$J,4,0)</f>
        <v>0.444</v>
      </c>
      <c r="AH255" s="15" t="n">
        <f aca="false">VLOOKUP($AE255,STARING_REEKSEN!$A:$J,5,0)*100</f>
        <v>1.43</v>
      </c>
      <c r="AI255" s="15" t="n">
        <f aca="false">VLOOKUP($AE255,STARING_REEKSEN!$A:$J,6,0)</f>
        <v>1.126</v>
      </c>
      <c r="AJ255" s="15" t="n">
        <f aca="false">VLOOKUP($AE255,STARING_REEKSEN!$A:$J,7,0)/100</f>
        <v>0.0212</v>
      </c>
      <c r="AK255" s="24" t="n">
        <f aca="false">VLOOKUP($AE255,STARING_REEKSEN!$A:$J,8,0)</f>
        <v>2.357</v>
      </c>
      <c r="AL255" s="15" t="n">
        <f aca="false">1-(1/AI255)</f>
        <v>0.11190053285968</v>
      </c>
      <c r="AM255" s="0" t="n">
        <f aca="false">(I255)/100</f>
        <v>0.2</v>
      </c>
      <c r="AN255" s="25" t="n">
        <f aca="false">1+POWER(AH255*AM255,AI255)</f>
        <v>1.24426888685059</v>
      </c>
      <c r="AO255" s="25" t="n">
        <f aca="false">POWER(AH255*AM255,AI255-1)</f>
        <v>0.854087016960098</v>
      </c>
      <c r="AP255" s="25" t="n">
        <f aca="false">POWER(POWER(AN255,AL255)-AO255,2)</f>
        <v>0.0291282919207562</v>
      </c>
      <c r="AQ255" s="25" t="n">
        <f aca="false">POWER(AN255,AL255*(AK255+2))</f>
        <v>1.11243718525227</v>
      </c>
      <c r="AR255" s="26" t="n">
        <f aca="false">AJ255</f>
        <v>0.0212</v>
      </c>
      <c r="AS255" s="15" t="n">
        <f aca="false">(J255-I255)/100</f>
        <v>0.3</v>
      </c>
      <c r="AT255" s="15" t="n">
        <f aca="false">AR255*AS255</f>
        <v>0.00636</v>
      </c>
      <c r="AU255" s="15" t="n">
        <f aca="false">AF255+(AG255-AF255)/POWER(AN255,AL255)</f>
        <v>0.433273388758592</v>
      </c>
      <c r="AV255" s="15" t="n">
        <f aca="false">AU255*AS255</f>
        <v>0.129982016627578</v>
      </c>
      <c r="AW255" s="15" t="n">
        <f aca="false">K255*AS255</f>
        <v>0.27</v>
      </c>
      <c r="AX255" s="42" t="n">
        <f aca="false">ROUND(SUMIF(B:B,B255,AT:AT)/SUMIF(B:B,B255,AS:AS),4)</f>
        <v>0.0559</v>
      </c>
      <c r="AY255" s="42" t="n">
        <f aca="false">IF(SUMIF(B:B,B255,AS:AS)&lt;=0,0,AX255)</f>
        <v>0.0559</v>
      </c>
      <c r="AZ255" s="15" t="n">
        <f aca="false">ROUND(SUMIF(B:B,B255,AV:AV)/SUMIF(B:B,B255,AS:AS),2)</f>
        <v>0.48</v>
      </c>
      <c r="BA255" s="0" t="n">
        <f aca="false">ROUND(SUMIF(B:B,B255,AW:AW)/SUMIF(B:B,B255,AS:AS),0)/100</f>
        <v>0.02</v>
      </c>
      <c r="BB255" s="0" t="n">
        <f aca="false">IF(B255&lt;207,IF(NOT(B255=B254),IF(N255&gt;25,(J255-I255)/100,0),IF(BB254&gt;0,IF(N255&gt;25,(J255-I255)/100,0),0)),0)</f>
        <v>0</v>
      </c>
      <c r="BC255" s="0" t="n">
        <f aca="false">SUMIF(B:B,B255,BB:BB)</f>
        <v>0</v>
      </c>
    </row>
    <row r="256" customFormat="false" ht="12.8" hidden="false" customHeight="false" outlineLevel="0" collapsed="false">
      <c r="A256" s="43" t="n">
        <v>4015</v>
      </c>
      <c r="B256" s="15" t="n">
        <v>414</v>
      </c>
      <c r="C256" s="15" t="n">
        <v>36</v>
      </c>
      <c r="D256" s="16" t="n">
        <v>16130</v>
      </c>
      <c r="E256" s="16" t="s">
        <v>407</v>
      </c>
      <c r="F256" s="16" t="s">
        <v>700</v>
      </c>
      <c r="G256" s="16" t="n">
        <v>4</v>
      </c>
      <c r="H256" s="16" t="s">
        <v>760</v>
      </c>
      <c r="I256" s="16" t="n">
        <v>50</v>
      </c>
      <c r="J256" s="16" t="n">
        <v>100</v>
      </c>
      <c r="K256" s="44" t="n">
        <v>1.8</v>
      </c>
      <c r="L256" s="18" t="n">
        <v>0.5</v>
      </c>
      <c r="M256" s="18" t="n">
        <v>3</v>
      </c>
      <c r="N256" s="19" t="n">
        <v>56</v>
      </c>
      <c r="O256" s="16" t="n">
        <v>25</v>
      </c>
      <c r="P256" s="16" t="n">
        <v>70</v>
      </c>
      <c r="Q256" s="20" t="n">
        <v>39</v>
      </c>
      <c r="R256" s="21" t="n">
        <v>95</v>
      </c>
      <c r="S256" s="16" t="n">
        <v>90</v>
      </c>
      <c r="T256" s="16" t="n">
        <v>100</v>
      </c>
      <c r="U256" s="16" t="n">
        <v>100</v>
      </c>
      <c r="V256" s="16" t="n">
        <v>90</v>
      </c>
      <c r="W256" s="16" t="n">
        <v>150</v>
      </c>
      <c r="X256" s="22" t="n">
        <v>6</v>
      </c>
      <c r="Y256" s="18" t="n">
        <v>5.5</v>
      </c>
      <c r="Z256" s="18" t="n">
        <v>6.5</v>
      </c>
      <c r="AA256" s="23" t="n">
        <v>0.2</v>
      </c>
      <c r="AB256" s="15" t="n">
        <v>1.18655592200623</v>
      </c>
      <c r="AC256" s="16" t="n">
        <v>320</v>
      </c>
      <c r="AD256" s="16" t="n">
        <v>0</v>
      </c>
      <c r="AE256" s="16" t="s">
        <v>718</v>
      </c>
      <c r="AF256" s="15" t="n">
        <f aca="false">VLOOKUP($AE256,STARING_REEKSEN!$A:$J,3,0)</f>
        <v>0.01</v>
      </c>
      <c r="AG256" s="15" t="n">
        <f aca="false">VLOOKUP($AE256,STARING_REEKSEN!$A:$J,4,0)</f>
        <v>0.573</v>
      </c>
      <c r="AH256" s="15" t="n">
        <f aca="false">VLOOKUP($AE256,STARING_REEKSEN!$A:$J,5,0)*100</f>
        <v>2.79</v>
      </c>
      <c r="AI256" s="15" t="n">
        <f aca="false">VLOOKUP($AE256,STARING_REEKSEN!$A:$J,6,0)</f>
        <v>1.08</v>
      </c>
      <c r="AJ256" s="15" t="n">
        <f aca="false">VLOOKUP($AE256,STARING_REEKSEN!$A:$J,7,0)/100</f>
        <v>0.0969</v>
      </c>
      <c r="AK256" s="24" t="n">
        <f aca="false">VLOOKUP($AE256,STARING_REEKSEN!$A:$J,8,0)</f>
        <v>-6.091</v>
      </c>
      <c r="AL256" s="15" t="n">
        <f aca="false">1-(1/AI256)</f>
        <v>0.0740740740740742</v>
      </c>
      <c r="AM256" s="0" t="n">
        <f aca="false">(I256)/100</f>
        <v>0.5</v>
      </c>
      <c r="AN256" s="25" t="n">
        <f aca="false">1+POWER(AH256*AM256,AI256)</f>
        <v>2.4326501322744</v>
      </c>
      <c r="AO256" s="25" t="n">
        <f aca="false">POWER(AH256*AM256,AI256-1)</f>
        <v>1.02698934213218</v>
      </c>
      <c r="AP256" s="25" t="n">
        <f aca="false">POWER(POWER(AN256,AL256)-AO256,2)</f>
        <v>0.00168737314193956</v>
      </c>
      <c r="AQ256" s="25" t="n">
        <f aca="false">POWER(AN256,AL256*(AK256+2))</f>
        <v>0.763842055565737</v>
      </c>
      <c r="AR256" s="26" t="n">
        <f aca="false">AJ256</f>
        <v>0.0969</v>
      </c>
      <c r="AS256" s="15" t="n">
        <f aca="false">(J256-I256)/100</f>
        <v>0.5</v>
      </c>
      <c r="AT256" s="15" t="n">
        <f aca="false">AR256*AS256</f>
        <v>0.04845</v>
      </c>
      <c r="AU256" s="15" t="n">
        <f aca="false">AF256+(AG256-AF256)/POWER(AN256,AL256)</f>
        <v>0.537120494642046</v>
      </c>
      <c r="AV256" s="15" t="n">
        <f aca="false">AU256*AS256</f>
        <v>0.268560247321023</v>
      </c>
      <c r="AW256" s="15" t="n">
        <f aca="false">K256*AS256</f>
        <v>0.9</v>
      </c>
      <c r="AX256" s="42" t="n">
        <f aca="false">ROUND(SUMIF(B:B,B256,AT:AT)/SUMIF(B:B,B256,AS:AS),4)</f>
        <v>0.0559</v>
      </c>
      <c r="AY256" s="42" t="n">
        <f aca="false">IF(SUMIF(B:B,B256,AS:AS)&lt;=0,0,AX256)</f>
        <v>0.0559</v>
      </c>
      <c r="AZ256" s="15" t="n">
        <f aca="false">ROUND(SUMIF(B:B,B256,AV:AV)/SUMIF(B:B,B256,AS:AS),2)</f>
        <v>0.48</v>
      </c>
      <c r="BA256" s="0" t="n">
        <f aca="false">ROUND(SUMIF(B:B,B256,AW:AW)/SUMIF(B:B,B256,AS:AS),0)/100</f>
        <v>0.02</v>
      </c>
      <c r="BB256" s="0" t="n">
        <f aca="false">IF(B256&lt;207,IF(NOT(B256=B255),IF(N256&gt;25,(J256-I256)/100,0),IF(BB255&gt;0,IF(N256&gt;25,(J256-I256)/100,0),0)),0)</f>
        <v>0</v>
      </c>
      <c r="BC256" s="0" t="n">
        <f aca="false">SUMIF(B:B,B256,BB:BB)</f>
        <v>0</v>
      </c>
    </row>
    <row r="257" customFormat="false" ht="12.8" hidden="false" customHeight="false" outlineLevel="0" collapsed="false">
      <c r="A257" s="43" t="n">
        <v>4015</v>
      </c>
      <c r="B257" s="15" t="n">
        <v>414</v>
      </c>
      <c r="C257" s="15" t="n">
        <v>36</v>
      </c>
      <c r="D257" s="16" t="n">
        <v>16130</v>
      </c>
      <c r="E257" s="16" t="s">
        <v>407</v>
      </c>
      <c r="F257" s="16" t="s">
        <v>700</v>
      </c>
      <c r="G257" s="16" t="n">
        <v>5</v>
      </c>
      <c r="H257" s="16" t="s">
        <v>761</v>
      </c>
      <c r="I257" s="16" t="n">
        <v>100</v>
      </c>
      <c r="J257" s="16" t="n">
        <v>120</v>
      </c>
      <c r="K257" s="44" t="n">
        <v>0.6</v>
      </c>
      <c r="L257" s="18" t="n">
        <v>0.5</v>
      </c>
      <c r="M257" s="18" t="n">
        <v>3</v>
      </c>
      <c r="N257" s="19" t="n">
        <v>22</v>
      </c>
      <c r="O257" s="16" t="n">
        <v>10</v>
      </c>
      <c r="P257" s="16" t="n">
        <v>35</v>
      </c>
      <c r="Q257" s="20" t="n">
        <v>22</v>
      </c>
      <c r="R257" s="21" t="n">
        <v>44</v>
      </c>
      <c r="S257" s="16" t="n">
        <v>30</v>
      </c>
      <c r="T257" s="16" t="n">
        <v>70</v>
      </c>
      <c r="U257" s="16" t="n">
        <v>135</v>
      </c>
      <c r="V257" s="16" t="n">
        <v>90</v>
      </c>
      <c r="W257" s="16" t="n">
        <v>150</v>
      </c>
      <c r="X257" s="22" t="n">
        <v>6.3</v>
      </c>
      <c r="Y257" s="18" t="n">
        <v>6</v>
      </c>
      <c r="Z257" s="18" t="n">
        <v>7.5</v>
      </c>
      <c r="AA257" s="23" t="n">
        <v>0.3</v>
      </c>
      <c r="AB257" s="15" t="n">
        <v>1.46606629257197</v>
      </c>
      <c r="AC257" s="16" t="n">
        <v>320</v>
      </c>
      <c r="AD257" s="16" t="n">
        <v>0</v>
      </c>
      <c r="AE257" s="16" t="s">
        <v>756</v>
      </c>
      <c r="AF257" s="15" t="n">
        <f aca="false">VLOOKUP($AE257,STARING_REEKSEN!$A:$J,3,0)</f>
        <v>0.01</v>
      </c>
      <c r="AG257" s="15" t="n">
        <f aca="false">VLOOKUP($AE257,STARING_REEKSEN!$A:$J,4,0)</f>
        <v>0.472</v>
      </c>
      <c r="AH257" s="15" t="n">
        <f aca="false">VLOOKUP($AE257,STARING_REEKSEN!$A:$J,5,0)*100</f>
        <v>1</v>
      </c>
      <c r="AI257" s="15" t="n">
        <f aca="false">VLOOKUP($AE257,STARING_REEKSEN!$A:$J,6,0)</f>
        <v>1.246</v>
      </c>
      <c r="AJ257" s="15" t="n">
        <f aca="false">VLOOKUP($AE257,STARING_REEKSEN!$A:$J,7,0)/100</f>
        <v>0.023</v>
      </c>
      <c r="AK257" s="24" t="n">
        <f aca="false">VLOOKUP($AE257,STARING_REEKSEN!$A:$J,8,0)</f>
        <v>-0.793</v>
      </c>
      <c r="AL257" s="15" t="n">
        <f aca="false">1-(1/AI257)</f>
        <v>0.197431781701445</v>
      </c>
      <c r="AM257" s="0" t="n">
        <f aca="false">(I257)/100</f>
        <v>1</v>
      </c>
      <c r="AN257" s="25" t="n">
        <f aca="false">1+POWER(AH257*AM257,AI257)</f>
        <v>2</v>
      </c>
      <c r="AO257" s="25" t="n">
        <f aca="false">POWER(AH257*AM257,AI257-1)</f>
        <v>1</v>
      </c>
      <c r="AP257" s="25" t="n">
        <f aca="false">POWER(POWER(AN257,AL257)-AO257,2)</f>
        <v>0.0215077813775214</v>
      </c>
      <c r="AQ257" s="25" t="n">
        <f aca="false">POWER(AN257,AL257*(AK257+2))</f>
        <v>1.17960198931218</v>
      </c>
      <c r="AR257" s="26" t="n">
        <f aca="false">AJ257</f>
        <v>0.023</v>
      </c>
      <c r="AS257" s="15" t="n">
        <f aca="false">(J257-I257)/100</f>
        <v>0.2</v>
      </c>
      <c r="AT257" s="15" t="n">
        <f aca="false">AR257*AS257</f>
        <v>0.0046</v>
      </c>
      <c r="AU257" s="15" t="n">
        <f aca="false">AF257+(AG257-AF257)/POWER(AN257,AL257)</f>
        <v>0.412910965493811</v>
      </c>
      <c r="AV257" s="15" t="n">
        <f aca="false">AU257*AS257</f>
        <v>0.0825821930987621</v>
      </c>
      <c r="AW257" s="15" t="n">
        <f aca="false">K257*AS257</f>
        <v>0.12</v>
      </c>
      <c r="AX257" s="42" t="n">
        <f aca="false">ROUND(SUMIF(B:B,B257,AT:AT)/SUMIF(B:B,B257,AS:AS),4)</f>
        <v>0.0559</v>
      </c>
      <c r="AY257" s="42" t="n">
        <f aca="false">IF(SUMIF(B:B,B257,AS:AS)&lt;=0,0,AX257)</f>
        <v>0.0559</v>
      </c>
      <c r="AZ257" s="15" t="n">
        <f aca="false">ROUND(SUMIF(B:B,B257,AV:AV)/SUMIF(B:B,B257,AS:AS),2)</f>
        <v>0.48</v>
      </c>
      <c r="BA257" s="0" t="n">
        <f aca="false">ROUND(SUMIF(B:B,B257,AW:AW)/SUMIF(B:B,B257,AS:AS),0)/100</f>
        <v>0.02</v>
      </c>
      <c r="BB257" s="0" t="n">
        <f aca="false">IF(B257&lt;207,IF(NOT(B257=B256),IF(N257&gt;25,(J257-I257)/100,0),IF(BB256&gt;0,IF(N257&gt;25,(J257-I257)/100,0),0)),0)</f>
        <v>0</v>
      </c>
      <c r="BC257" s="0" t="n">
        <f aca="false">SUMIF(B:B,B257,BB:BB)</f>
        <v>0</v>
      </c>
    </row>
    <row r="258" customFormat="false" ht="12.8" hidden="false" customHeight="false" outlineLevel="0" collapsed="false">
      <c r="A258" s="14" t="n">
        <v>4007</v>
      </c>
      <c r="B258" s="15" t="n">
        <v>415</v>
      </c>
      <c r="C258" s="15" t="n">
        <v>28</v>
      </c>
      <c r="D258" s="16" t="n">
        <v>15360</v>
      </c>
      <c r="E258" s="16" t="s">
        <v>425</v>
      </c>
      <c r="F258" s="16" t="s">
        <v>729</v>
      </c>
      <c r="G258" s="16" t="n">
        <v>1</v>
      </c>
      <c r="H258" s="16" t="s">
        <v>757</v>
      </c>
      <c r="I258" s="16" t="n">
        <v>0</v>
      </c>
      <c r="J258" s="16" t="n">
        <v>25</v>
      </c>
      <c r="K258" s="44" t="n">
        <v>3.5</v>
      </c>
      <c r="L258" s="18" t="n">
        <v>1</v>
      </c>
      <c r="M258" s="18" t="n">
        <v>6</v>
      </c>
      <c r="N258" s="19" t="n">
        <v>40</v>
      </c>
      <c r="O258" s="16" t="n">
        <v>35</v>
      </c>
      <c r="P258" s="16" t="n">
        <v>50</v>
      </c>
      <c r="Q258" s="20" t="n">
        <v>52</v>
      </c>
      <c r="R258" s="21" t="n">
        <v>92</v>
      </c>
      <c r="S258" s="16" t="n">
        <v>80</v>
      </c>
      <c r="T258" s="16" t="n">
        <v>100</v>
      </c>
      <c r="U258" s="16" t="n">
        <v>85</v>
      </c>
      <c r="V258" s="16" t="n">
        <v>70</v>
      </c>
      <c r="W258" s="16" t="n">
        <v>100</v>
      </c>
      <c r="X258" s="22" t="n">
        <v>7.2</v>
      </c>
      <c r="Y258" s="18" t="n">
        <v>6.8</v>
      </c>
      <c r="Z258" s="18" t="n">
        <v>7.8</v>
      </c>
      <c r="AA258" s="23" t="n">
        <v>3</v>
      </c>
      <c r="AB258" s="15" t="n">
        <v>1.23507228574372</v>
      </c>
      <c r="AC258" s="16" t="n">
        <v>210</v>
      </c>
      <c r="AD258" s="16" t="n">
        <v>1</v>
      </c>
      <c r="AE258" s="16" t="s">
        <v>795</v>
      </c>
      <c r="AF258" s="15" t="n">
        <f aca="false">VLOOKUP($AE258,STARING_REEKSEN!$A:$J,3,0)</f>
        <v>0.01</v>
      </c>
      <c r="AG258" s="15" t="n">
        <f aca="false">VLOOKUP($AE258,STARING_REEKSEN!$A:$J,4,0)</f>
        <v>0.591</v>
      </c>
      <c r="AH258" s="15" t="n">
        <f aca="false">VLOOKUP($AE258,STARING_REEKSEN!$A:$J,5,0)*100</f>
        <v>2.16</v>
      </c>
      <c r="AI258" s="15" t="n">
        <f aca="false">VLOOKUP($AE258,STARING_REEKSEN!$A:$J,6,0)</f>
        <v>1.107</v>
      </c>
      <c r="AJ258" s="15" t="n">
        <f aca="false">VLOOKUP($AE258,STARING_REEKSEN!$A:$J,7,0)/100</f>
        <v>0.0631</v>
      </c>
      <c r="AK258" s="24" t="n">
        <f aca="false">VLOOKUP($AE258,STARING_REEKSEN!$A:$J,8,0)</f>
        <v>-5.549</v>
      </c>
      <c r="AL258" s="15" t="n">
        <f aca="false">1-(1/AI258)</f>
        <v>0.096657633242999</v>
      </c>
      <c r="AM258" s="0" t="n">
        <f aca="false">(I258)/100</f>
        <v>0</v>
      </c>
      <c r="AN258" s="25" t="n">
        <f aca="false">1+POWER(AH258*AM258,AI258)</f>
        <v>1</v>
      </c>
      <c r="AO258" s="25" t="n">
        <f aca="false">POWER(AH258*AM258,AI258-1)</f>
        <v>0</v>
      </c>
      <c r="AP258" s="25" t="n">
        <f aca="false">POWER(POWER(AN258,AL258)-AO258,2)</f>
        <v>1</v>
      </c>
      <c r="AQ258" s="25" t="n">
        <f aca="false">POWER(AN258,AL258*(AK258+2))</f>
        <v>1</v>
      </c>
      <c r="AR258" s="26" t="n">
        <f aca="false">AJ258</f>
        <v>0.0631</v>
      </c>
      <c r="AS258" s="15" t="n">
        <f aca="false">(J258-I258)/100</f>
        <v>0.25</v>
      </c>
      <c r="AT258" s="15" t="n">
        <f aca="false">AR258*AS258</f>
        <v>0.015775</v>
      </c>
      <c r="AU258" s="15" t="n">
        <f aca="false">AF258+(AG258-AF258)/POWER(AN258,AL258)</f>
        <v>0.591</v>
      </c>
      <c r="AV258" s="15" t="n">
        <f aca="false">AU258*AS258</f>
        <v>0.14775</v>
      </c>
      <c r="AW258" s="15" t="n">
        <f aca="false">K258*AS258</f>
        <v>0.875</v>
      </c>
      <c r="AX258" s="42" t="n">
        <f aca="false">ROUND(SUMIF(B:B,B258,AT:AT)/SUMIF(B:B,B258,AS:AS),4)</f>
        <v>0.0269</v>
      </c>
      <c r="AY258" s="42" t="n">
        <f aca="false">IF(SUMIF(B:B,B258,AS:AS)&lt;=0,0,AX258)</f>
        <v>0.0269</v>
      </c>
      <c r="AZ258" s="15" t="n">
        <f aca="false">ROUND(SUMIF(B:B,B258,AV:AV)/SUMIF(B:B,B258,AS:AS),2)</f>
        <v>0.49</v>
      </c>
      <c r="BA258" s="0" t="n">
        <f aca="false">ROUND(SUMIF(B:B,B258,AW:AW)/SUMIF(B:B,B258,AS:AS),0)/100</f>
        <v>0.02</v>
      </c>
      <c r="BB258" s="0" t="n">
        <f aca="false">IF(B258&lt;207,IF(NOT(B258=B257),IF(N258&gt;25,(J258-I258)/100,0),IF(BB257&gt;0,IF(N258&gt;25,(J258-I258)/100,0),0)),0)</f>
        <v>0</v>
      </c>
      <c r="BC258" s="0" t="n">
        <f aca="false">SUMIF(B:B,B258,BB:BB)</f>
        <v>0</v>
      </c>
    </row>
    <row r="259" customFormat="false" ht="12.8" hidden="false" customHeight="false" outlineLevel="0" collapsed="false">
      <c r="A259" s="14" t="n">
        <v>4007</v>
      </c>
      <c r="B259" s="15" t="n">
        <v>415</v>
      </c>
      <c r="C259" s="15" t="n">
        <v>28</v>
      </c>
      <c r="D259" s="16" t="n">
        <v>15360</v>
      </c>
      <c r="E259" s="16" t="s">
        <v>425</v>
      </c>
      <c r="F259" s="16" t="s">
        <v>729</v>
      </c>
      <c r="G259" s="16" t="n">
        <v>2</v>
      </c>
      <c r="H259" s="16" t="s">
        <v>717</v>
      </c>
      <c r="I259" s="16" t="n">
        <v>25</v>
      </c>
      <c r="J259" s="16" t="n">
        <v>60</v>
      </c>
      <c r="K259" s="44" t="n">
        <v>1.5</v>
      </c>
      <c r="L259" s="18" t="n">
        <v>0.5</v>
      </c>
      <c r="M259" s="18" t="n">
        <v>3</v>
      </c>
      <c r="N259" s="19" t="n">
        <v>45</v>
      </c>
      <c r="O259" s="16" t="n">
        <v>35</v>
      </c>
      <c r="P259" s="16" t="n">
        <v>50</v>
      </c>
      <c r="Q259" s="20" t="n">
        <v>47</v>
      </c>
      <c r="R259" s="21" t="n">
        <v>92</v>
      </c>
      <c r="S259" s="16" t="n">
        <v>80</v>
      </c>
      <c r="T259" s="16" t="n">
        <v>100</v>
      </c>
      <c r="U259" s="16" t="n">
        <v>85</v>
      </c>
      <c r="V259" s="16" t="n">
        <v>70</v>
      </c>
      <c r="W259" s="16" t="n">
        <v>100</v>
      </c>
      <c r="X259" s="22" t="n">
        <v>7.3</v>
      </c>
      <c r="Y259" s="18" t="n">
        <v>6.8</v>
      </c>
      <c r="Z259" s="18" t="n">
        <v>7.8</v>
      </c>
      <c r="AA259" s="23" t="n">
        <v>4</v>
      </c>
      <c r="AB259" s="15" t="n">
        <v>1.25983643505137</v>
      </c>
      <c r="AC259" s="16" t="n">
        <v>210</v>
      </c>
      <c r="AD259" s="16" t="n">
        <v>0</v>
      </c>
      <c r="AE259" s="16" t="s">
        <v>735</v>
      </c>
      <c r="AF259" s="15" t="n">
        <f aca="false">VLOOKUP($AE259,STARING_REEKSEN!$A:$J,3,0)</f>
        <v>0.01</v>
      </c>
      <c r="AG259" s="15" t="n">
        <f aca="false">VLOOKUP($AE259,STARING_REEKSEN!$A:$J,4,0)</f>
        <v>0.561</v>
      </c>
      <c r="AH259" s="15" t="n">
        <f aca="false">VLOOKUP($AE259,STARING_REEKSEN!$A:$J,5,0)*100</f>
        <v>0.88</v>
      </c>
      <c r="AI259" s="15" t="n">
        <f aca="false">VLOOKUP($AE259,STARING_REEKSEN!$A:$J,6,0)</f>
        <v>1.158</v>
      </c>
      <c r="AJ259" s="15" t="n">
        <f aca="false">VLOOKUP($AE259,STARING_REEKSEN!$A:$J,7,0)/100</f>
        <v>0.0108</v>
      </c>
      <c r="AK259" s="24" t="n">
        <f aca="false">VLOOKUP($AE259,STARING_REEKSEN!$A:$J,8,0)</f>
        <v>-3.172</v>
      </c>
      <c r="AL259" s="15" t="n">
        <f aca="false">1-(1/AI259)</f>
        <v>0.136442141623489</v>
      </c>
      <c r="AM259" s="0" t="n">
        <f aca="false">(I259)/100</f>
        <v>0.25</v>
      </c>
      <c r="AN259" s="25" t="n">
        <f aca="false">1+POWER(AH259*AM259,AI259)</f>
        <v>1.1731910576496</v>
      </c>
      <c r="AO259" s="25" t="n">
        <f aca="false">POWER(AH259*AM259,AI259-1)</f>
        <v>0.787232080225471</v>
      </c>
      <c r="AP259" s="25" t="n">
        <f aca="false">POWER(POWER(AN259,AL259)-AO259,2)</f>
        <v>0.0551313627591071</v>
      </c>
      <c r="AQ259" s="25" t="n">
        <f aca="false">POWER(AN259,AL259*(AK259+2))</f>
        <v>0.974781393789926</v>
      </c>
      <c r="AR259" s="26" t="n">
        <f aca="false">AJ259</f>
        <v>0.0108</v>
      </c>
      <c r="AS259" s="15" t="n">
        <f aca="false">(J259-I259)/100</f>
        <v>0.35</v>
      </c>
      <c r="AT259" s="15" t="n">
        <f aca="false">AR259*AS259</f>
        <v>0.00378</v>
      </c>
      <c r="AU259" s="15" t="n">
        <f aca="false">AF259+(AG259-AF259)/POWER(AN259,AL259)</f>
        <v>0.54912165784189</v>
      </c>
      <c r="AV259" s="15" t="n">
        <f aca="false">AU259*AS259</f>
        <v>0.192192580244662</v>
      </c>
      <c r="AW259" s="15" t="n">
        <f aca="false">K259*AS259</f>
        <v>0.525</v>
      </c>
      <c r="AX259" s="42" t="n">
        <f aca="false">ROUND(SUMIF(B:B,B259,AT:AT)/SUMIF(B:B,B259,AS:AS),4)</f>
        <v>0.0269</v>
      </c>
      <c r="AY259" s="42" t="n">
        <f aca="false">IF(SUMIF(B:B,B259,AS:AS)&lt;=0,0,AX259)</f>
        <v>0.0269</v>
      </c>
      <c r="AZ259" s="15" t="n">
        <f aca="false">ROUND(SUMIF(B:B,B259,AV:AV)/SUMIF(B:B,B259,AS:AS),2)</f>
        <v>0.49</v>
      </c>
      <c r="BA259" s="0" t="n">
        <f aca="false">ROUND(SUMIF(B:B,B259,AW:AW)/SUMIF(B:B,B259,AS:AS),0)/100</f>
        <v>0.02</v>
      </c>
      <c r="BB259" s="0" t="n">
        <f aca="false">IF(B259&lt;207,IF(NOT(B259=B258),IF(N259&gt;25,(J259-I259)/100,0),IF(BB258&gt;0,IF(N259&gt;25,(J259-I259)/100,0),0)),0)</f>
        <v>0</v>
      </c>
      <c r="BC259" s="0" t="n">
        <f aca="false">SUMIF(B:B,B259,BB:BB)</f>
        <v>0</v>
      </c>
    </row>
    <row r="260" customFormat="false" ht="12.8" hidden="false" customHeight="false" outlineLevel="0" collapsed="false">
      <c r="A260" s="14" t="n">
        <v>4007</v>
      </c>
      <c r="B260" s="15" t="n">
        <v>415</v>
      </c>
      <c r="C260" s="15" t="n">
        <v>28</v>
      </c>
      <c r="D260" s="16" t="n">
        <v>15360</v>
      </c>
      <c r="E260" s="16" t="s">
        <v>425</v>
      </c>
      <c r="F260" s="16" t="s">
        <v>729</v>
      </c>
      <c r="G260" s="16" t="n">
        <v>3</v>
      </c>
      <c r="H260" s="16" t="s">
        <v>760</v>
      </c>
      <c r="I260" s="16" t="n">
        <v>60</v>
      </c>
      <c r="J260" s="16" t="n">
        <v>90</v>
      </c>
      <c r="K260" s="44" t="n">
        <v>1.5</v>
      </c>
      <c r="L260" s="18" t="n">
        <v>0.5</v>
      </c>
      <c r="M260" s="18" t="n">
        <v>3</v>
      </c>
      <c r="N260" s="19" t="n">
        <v>33</v>
      </c>
      <c r="O260" s="16" t="n">
        <v>25</v>
      </c>
      <c r="P260" s="16" t="n">
        <v>50</v>
      </c>
      <c r="Q260" s="20" t="n">
        <v>37</v>
      </c>
      <c r="R260" s="21" t="n">
        <v>70</v>
      </c>
      <c r="S260" s="16" t="n">
        <v>60</v>
      </c>
      <c r="T260" s="16" t="n">
        <v>100</v>
      </c>
      <c r="U260" s="16" t="n">
        <v>85</v>
      </c>
      <c r="V260" s="16" t="n">
        <v>70</v>
      </c>
      <c r="W260" s="16" t="n">
        <v>100</v>
      </c>
      <c r="X260" s="22" t="n">
        <v>7.3</v>
      </c>
      <c r="Y260" s="18" t="n">
        <v>6.8</v>
      </c>
      <c r="Z260" s="18" t="n">
        <v>7.8</v>
      </c>
      <c r="AA260" s="23" t="n">
        <v>4</v>
      </c>
      <c r="AB260" s="15" t="n">
        <v>1.34038584750322</v>
      </c>
      <c r="AC260" s="16" t="n">
        <v>210</v>
      </c>
      <c r="AD260" s="16" t="n">
        <v>0</v>
      </c>
      <c r="AE260" s="16" t="s">
        <v>738</v>
      </c>
      <c r="AF260" s="15" t="n">
        <f aca="false">VLOOKUP($AE260,STARING_REEKSEN!$A:$J,3,0)</f>
        <v>0</v>
      </c>
      <c r="AG260" s="15" t="n">
        <f aca="false">VLOOKUP($AE260,STARING_REEKSEN!$A:$J,4,0)</f>
        <v>0.444</v>
      </c>
      <c r="AH260" s="15" t="n">
        <f aca="false">VLOOKUP($AE260,STARING_REEKSEN!$A:$J,5,0)*100</f>
        <v>1.43</v>
      </c>
      <c r="AI260" s="15" t="n">
        <f aca="false">VLOOKUP($AE260,STARING_REEKSEN!$A:$J,6,0)</f>
        <v>1.126</v>
      </c>
      <c r="AJ260" s="15" t="n">
        <f aca="false">VLOOKUP($AE260,STARING_REEKSEN!$A:$J,7,0)/100</f>
        <v>0.0212</v>
      </c>
      <c r="AK260" s="24" t="n">
        <f aca="false">VLOOKUP($AE260,STARING_REEKSEN!$A:$J,8,0)</f>
        <v>2.357</v>
      </c>
      <c r="AL260" s="15" t="n">
        <f aca="false">1-(1/AI260)</f>
        <v>0.11190053285968</v>
      </c>
      <c r="AM260" s="0" t="n">
        <f aca="false">(I260)/100</f>
        <v>0.6</v>
      </c>
      <c r="AN260" s="25" t="n">
        <f aca="false">1+POWER(AH260*AM260,AI260)</f>
        <v>1.84160185900241</v>
      </c>
      <c r="AO260" s="25" t="n">
        <f aca="false">POWER(AH260*AM260,AI260-1)</f>
        <v>0.980887947555251</v>
      </c>
      <c r="AP260" s="25" t="n">
        <f aca="false">POWER(POWER(AN260,AL260)-AO260,2)</f>
        <v>0.00806963384331307</v>
      </c>
      <c r="AQ260" s="25" t="n">
        <f aca="false">POWER(AN260,AL260*(AK260+2))</f>
        <v>1.3467790442368</v>
      </c>
      <c r="AR260" s="26" t="n">
        <f aca="false">AJ260</f>
        <v>0.0212</v>
      </c>
      <c r="AS260" s="15" t="n">
        <f aca="false">(J260-I260)/100</f>
        <v>0.3</v>
      </c>
      <c r="AT260" s="15" t="n">
        <f aca="false">AR260*AS260</f>
        <v>0.00636</v>
      </c>
      <c r="AU260" s="15" t="n">
        <f aca="false">AF260+(AG260-AF260)/POWER(AN260,AL260)</f>
        <v>0.414674590993439</v>
      </c>
      <c r="AV260" s="15" t="n">
        <f aca="false">AU260*AS260</f>
        <v>0.124402377298032</v>
      </c>
      <c r="AW260" s="15" t="n">
        <f aca="false">K260*AS260</f>
        <v>0.45</v>
      </c>
      <c r="AX260" s="42" t="n">
        <f aca="false">ROUND(SUMIF(B:B,B260,AT:AT)/SUMIF(B:B,B260,AS:AS),4)</f>
        <v>0.0269</v>
      </c>
      <c r="AY260" s="42" t="n">
        <f aca="false">IF(SUMIF(B:B,B260,AS:AS)&lt;=0,0,AX260)</f>
        <v>0.0269</v>
      </c>
      <c r="AZ260" s="15" t="n">
        <f aca="false">ROUND(SUMIF(B:B,B260,AV:AV)/SUMIF(B:B,B260,AS:AS),2)</f>
        <v>0.49</v>
      </c>
      <c r="BA260" s="0" t="n">
        <f aca="false">ROUND(SUMIF(B:B,B260,AW:AW)/SUMIF(B:B,B260,AS:AS),0)/100</f>
        <v>0.02</v>
      </c>
      <c r="BB260" s="0" t="n">
        <f aca="false">IF(B260&lt;207,IF(NOT(B260=B259),IF(N260&gt;25,(J260-I260)/100,0),IF(BB259&gt;0,IF(N260&gt;25,(J260-I260)/100,0),0)),0)</f>
        <v>0</v>
      </c>
      <c r="BC260" s="0" t="n">
        <f aca="false">SUMIF(B:B,B260,BB:BB)</f>
        <v>0</v>
      </c>
    </row>
    <row r="261" customFormat="false" ht="12.8" hidden="false" customHeight="false" outlineLevel="0" collapsed="false">
      <c r="A261" s="14" t="n">
        <v>4007</v>
      </c>
      <c r="B261" s="15" t="n">
        <v>415</v>
      </c>
      <c r="C261" s="15" t="n">
        <v>28</v>
      </c>
      <c r="D261" s="16" t="n">
        <v>15360</v>
      </c>
      <c r="E261" s="16" t="s">
        <v>425</v>
      </c>
      <c r="F261" s="16" t="s">
        <v>729</v>
      </c>
      <c r="G261" s="16" t="n">
        <v>4</v>
      </c>
      <c r="H261" s="16" t="s">
        <v>761</v>
      </c>
      <c r="I261" s="16" t="n">
        <v>90</v>
      </c>
      <c r="J261" s="16" t="n">
        <v>120</v>
      </c>
      <c r="K261" s="44" t="n">
        <v>0.8</v>
      </c>
      <c r="L261" s="18" t="n">
        <v>0.5</v>
      </c>
      <c r="M261" s="18" t="n">
        <v>3</v>
      </c>
      <c r="N261" s="19" t="n">
        <v>30</v>
      </c>
      <c r="O261" s="16" t="n">
        <v>25</v>
      </c>
      <c r="P261" s="16" t="n">
        <v>50</v>
      </c>
      <c r="Q261" s="20" t="n">
        <v>35</v>
      </c>
      <c r="R261" s="21" t="n">
        <v>65</v>
      </c>
      <c r="S261" s="16" t="n">
        <v>50</v>
      </c>
      <c r="T261" s="16" t="n">
        <v>100</v>
      </c>
      <c r="U261" s="16" t="n">
        <v>85</v>
      </c>
      <c r="V261" s="16" t="n">
        <v>70</v>
      </c>
      <c r="W261" s="16" t="n">
        <v>100</v>
      </c>
      <c r="X261" s="22" t="n">
        <v>7.3</v>
      </c>
      <c r="Y261" s="18" t="n">
        <v>6.8</v>
      </c>
      <c r="Z261" s="18" t="n">
        <v>7.8</v>
      </c>
      <c r="AA261" s="23" t="n">
        <v>4</v>
      </c>
      <c r="AB261" s="15" t="n">
        <v>1.38965973825831</v>
      </c>
      <c r="AC261" s="16" t="n">
        <v>210</v>
      </c>
      <c r="AD261" s="16" t="n">
        <v>0</v>
      </c>
      <c r="AE261" s="16" t="s">
        <v>738</v>
      </c>
      <c r="AF261" s="15" t="n">
        <f aca="false">VLOOKUP($AE261,STARING_REEKSEN!$A:$J,3,0)</f>
        <v>0</v>
      </c>
      <c r="AG261" s="15" t="n">
        <f aca="false">VLOOKUP($AE261,STARING_REEKSEN!$A:$J,4,0)</f>
        <v>0.444</v>
      </c>
      <c r="AH261" s="15" t="n">
        <f aca="false">VLOOKUP($AE261,STARING_REEKSEN!$A:$J,5,0)*100</f>
        <v>1.43</v>
      </c>
      <c r="AI261" s="15" t="n">
        <f aca="false">VLOOKUP($AE261,STARING_REEKSEN!$A:$J,6,0)</f>
        <v>1.126</v>
      </c>
      <c r="AJ261" s="15" t="n">
        <f aca="false">VLOOKUP($AE261,STARING_REEKSEN!$A:$J,7,0)/100</f>
        <v>0.0212</v>
      </c>
      <c r="AK261" s="24" t="n">
        <f aca="false">VLOOKUP($AE261,STARING_REEKSEN!$A:$J,8,0)</f>
        <v>2.357</v>
      </c>
      <c r="AL261" s="15" t="n">
        <f aca="false">1-(1/AI261)</f>
        <v>0.11190053285968</v>
      </c>
      <c r="AM261" s="0" t="n">
        <f aca="false">(I261)/100</f>
        <v>0.9</v>
      </c>
      <c r="AN261" s="25" t="n">
        <f aca="false">1+POWER(AH261*AM261,AI261)</f>
        <v>2.32857306605726</v>
      </c>
      <c r="AO261" s="25" t="n">
        <f aca="false">POWER(AH261*AM261,AI261-1)</f>
        <v>1.03230230462879</v>
      </c>
      <c r="AP261" s="25" t="n">
        <f aca="false">POWER(POWER(AN261,AL261)-AO261,2)</f>
        <v>0.00447558350503579</v>
      </c>
      <c r="AQ261" s="25" t="n">
        <f aca="false">POWER(AN261,AL261*(AK261+2))</f>
        <v>1.50999286169928</v>
      </c>
      <c r="AR261" s="26" t="n">
        <f aca="false">AJ261</f>
        <v>0.0212</v>
      </c>
      <c r="AS261" s="15" t="n">
        <f aca="false">(J261-I261)/100</f>
        <v>0.3</v>
      </c>
      <c r="AT261" s="15" t="n">
        <f aca="false">AR261*AS261</f>
        <v>0.00636</v>
      </c>
      <c r="AU261" s="15" t="n">
        <f aca="false">AF261+(AG261-AF261)/POWER(AN261,AL261)</f>
        <v>0.403929356876497</v>
      </c>
      <c r="AV261" s="15" t="n">
        <f aca="false">AU261*AS261</f>
        <v>0.121178807062949</v>
      </c>
      <c r="AW261" s="15" t="n">
        <f aca="false">K261*AS261</f>
        <v>0.24</v>
      </c>
      <c r="AX261" s="42" t="n">
        <f aca="false">ROUND(SUMIF(B:B,B261,AT:AT)/SUMIF(B:B,B261,AS:AS),4)</f>
        <v>0.0269</v>
      </c>
      <c r="AY261" s="42" t="n">
        <f aca="false">IF(SUMIF(B:B,B261,AS:AS)&lt;=0,0,AX261)</f>
        <v>0.0269</v>
      </c>
      <c r="AZ261" s="15" t="n">
        <f aca="false">ROUND(SUMIF(B:B,B261,AV:AV)/SUMIF(B:B,B261,AS:AS),2)</f>
        <v>0.49</v>
      </c>
      <c r="BA261" s="0" t="n">
        <f aca="false">ROUND(SUMIF(B:B,B261,AW:AW)/SUMIF(B:B,B261,AS:AS),0)/100</f>
        <v>0.02</v>
      </c>
      <c r="BB261" s="0" t="n">
        <f aca="false">IF(B261&lt;207,IF(NOT(B261=B260),IF(N261&gt;25,(J261-I261)/100,0),IF(BB260&gt;0,IF(N261&gt;25,(J261-I261)/100,0),0)),0)</f>
        <v>0</v>
      </c>
      <c r="BC261" s="0" t="n">
        <f aca="false">SUMIF(B:B,B261,BB:BB)</f>
        <v>0</v>
      </c>
    </row>
    <row r="262" customFormat="false" ht="12.8" hidden="false" customHeight="false" outlineLevel="0" collapsed="false">
      <c r="A262" s="14" t="n">
        <v>4019</v>
      </c>
      <c r="B262" s="15" t="n">
        <v>416</v>
      </c>
      <c r="C262" s="15" t="n">
        <v>59</v>
      </c>
      <c r="D262" s="16" t="n">
        <v>15240</v>
      </c>
      <c r="E262" s="16" t="s">
        <v>477</v>
      </c>
      <c r="F262" s="16" t="s">
        <v>729</v>
      </c>
      <c r="G262" s="16" t="n">
        <v>1</v>
      </c>
      <c r="H262" s="16" t="s">
        <v>757</v>
      </c>
      <c r="I262" s="16" t="n">
        <v>0</v>
      </c>
      <c r="J262" s="16" t="n">
        <v>25</v>
      </c>
      <c r="K262" s="44" t="n">
        <v>2</v>
      </c>
      <c r="L262" s="18" t="n">
        <v>1</v>
      </c>
      <c r="M262" s="18" t="n">
        <v>3</v>
      </c>
      <c r="N262" s="19" t="n">
        <v>14</v>
      </c>
      <c r="O262" s="16" t="n">
        <v>8</v>
      </c>
      <c r="P262" s="16" t="n">
        <v>18</v>
      </c>
      <c r="Q262" s="20" t="n">
        <v>34</v>
      </c>
      <c r="R262" s="21" t="n">
        <v>48</v>
      </c>
      <c r="S262" s="16" t="n">
        <v>25</v>
      </c>
      <c r="T262" s="16" t="n">
        <v>60</v>
      </c>
      <c r="U262" s="16" t="n">
        <v>85</v>
      </c>
      <c r="V262" s="16" t="n">
        <v>70</v>
      </c>
      <c r="W262" s="16" t="n">
        <v>130</v>
      </c>
      <c r="X262" s="22" t="n">
        <v>7.4</v>
      </c>
      <c r="Y262" s="18" t="n">
        <v>7.1</v>
      </c>
      <c r="Z262" s="18" t="n">
        <v>7.8</v>
      </c>
      <c r="AA262" s="23" t="n">
        <v>4.5</v>
      </c>
      <c r="AB262" s="15" t="n">
        <v>1.47215792089365</v>
      </c>
      <c r="AC262" s="16" t="n">
        <v>210</v>
      </c>
      <c r="AD262" s="16" t="n">
        <v>1</v>
      </c>
      <c r="AE262" s="16" t="s">
        <v>766</v>
      </c>
      <c r="AF262" s="15" t="n">
        <f aca="false">VLOOKUP($AE262,STARING_REEKSEN!$A:$J,3,0)</f>
        <v>0.01</v>
      </c>
      <c r="AG262" s="15" t="n">
        <f aca="false">VLOOKUP($AE262,STARING_REEKSEN!$A:$J,4,0)</f>
        <v>0.433</v>
      </c>
      <c r="AH262" s="15" t="n">
        <f aca="false">VLOOKUP($AE262,STARING_REEKSEN!$A:$J,5,0)*100</f>
        <v>1.05</v>
      </c>
      <c r="AI262" s="15" t="n">
        <f aca="false">VLOOKUP($AE262,STARING_REEKSEN!$A:$J,6,0)</f>
        <v>1.278</v>
      </c>
      <c r="AJ262" s="15" t="n">
        <f aca="false">VLOOKUP($AE262,STARING_REEKSEN!$A:$J,7,0)/100</f>
        <v>0.03</v>
      </c>
      <c r="AK262" s="24" t="n">
        <f aca="false">VLOOKUP($AE262,STARING_REEKSEN!$A:$J,8,0)</f>
        <v>-1.919</v>
      </c>
      <c r="AL262" s="15" t="n">
        <f aca="false">1-(1/AI262)</f>
        <v>0.217527386541471</v>
      </c>
      <c r="AM262" s="0" t="n">
        <f aca="false">(I262)/100</f>
        <v>0</v>
      </c>
      <c r="AN262" s="25" t="n">
        <f aca="false">1+POWER(AH262*AM262,AI262)</f>
        <v>1</v>
      </c>
      <c r="AO262" s="25" t="n">
        <f aca="false">POWER(AH262*AM262,AI262-1)</f>
        <v>0</v>
      </c>
      <c r="AP262" s="25" t="n">
        <f aca="false">POWER(POWER(AN262,AL262)-AO262,2)</f>
        <v>1</v>
      </c>
      <c r="AQ262" s="25" t="n">
        <f aca="false">POWER(AN262,AL262*(AK262+2))</f>
        <v>1</v>
      </c>
      <c r="AR262" s="26" t="n">
        <f aca="false">AJ262</f>
        <v>0.03</v>
      </c>
      <c r="AS262" s="15" t="n">
        <f aca="false">(J262-I262)/100</f>
        <v>0.25</v>
      </c>
      <c r="AT262" s="15" t="n">
        <f aca="false">AR262*AS262</f>
        <v>0.0075</v>
      </c>
      <c r="AU262" s="15" t="n">
        <f aca="false">AF262+(AG262-AF262)/POWER(AN262,AL262)</f>
        <v>0.433</v>
      </c>
      <c r="AV262" s="15" t="n">
        <f aca="false">AU262*AS262</f>
        <v>0.10825</v>
      </c>
      <c r="AW262" s="15" t="n">
        <f aca="false">K262*AS262</f>
        <v>0.5</v>
      </c>
      <c r="AX262" s="42" t="n">
        <f aca="false">ROUND(SUMIF(B:B,B262,AT:AT)/SUMIF(B:B,B262,AS:AS),4)</f>
        <v>0.0645</v>
      </c>
      <c r="AY262" s="42" t="n">
        <f aca="false">IF(SUMIF(B:B,B262,AS:AS)&lt;=0,0,AX262)</f>
        <v>0.0645</v>
      </c>
      <c r="AZ262" s="15" t="n">
        <f aca="false">ROUND(SUMIF(B:B,B262,AV:AV)/SUMIF(B:B,B262,AS:AS),2)</f>
        <v>0.42</v>
      </c>
      <c r="BA262" s="0" t="n">
        <f aca="false">ROUND(SUMIF(B:B,B262,AW:AW)/SUMIF(B:B,B262,AS:AS),0)/100</f>
        <v>0.01</v>
      </c>
      <c r="BB262" s="0" t="n">
        <f aca="false">IF(B262&lt;207,IF(NOT(B262=B261),IF(N262&gt;25,(J262-I262)/100,0),IF(BB261&gt;0,IF(N262&gt;25,(J262-I262)/100,0),0)),0)</f>
        <v>0</v>
      </c>
      <c r="BC262" s="0" t="n">
        <f aca="false">SUMIF(B:B,B262,BB:BB)</f>
        <v>0</v>
      </c>
    </row>
    <row r="263" customFormat="false" ht="12.8" hidden="false" customHeight="false" outlineLevel="0" collapsed="false">
      <c r="A263" s="14" t="n">
        <v>4019</v>
      </c>
      <c r="B263" s="15" t="n">
        <v>416</v>
      </c>
      <c r="C263" s="15" t="n">
        <v>59</v>
      </c>
      <c r="D263" s="16" t="n">
        <v>15240</v>
      </c>
      <c r="E263" s="16" t="s">
        <v>477</v>
      </c>
      <c r="F263" s="16" t="s">
        <v>729</v>
      </c>
      <c r="G263" s="16" t="n">
        <v>2</v>
      </c>
      <c r="H263" s="16" t="s">
        <v>705</v>
      </c>
      <c r="I263" s="16" t="n">
        <v>25</v>
      </c>
      <c r="J263" s="16" t="n">
        <v>50</v>
      </c>
      <c r="K263" s="44" t="n">
        <v>0.8</v>
      </c>
      <c r="L263" s="18" t="n">
        <v>0.5</v>
      </c>
      <c r="M263" s="18" t="n">
        <v>2</v>
      </c>
      <c r="N263" s="19" t="n">
        <v>14</v>
      </c>
      <c r="O263" s="16" t="n">
        <v>8</v>
      </c>
      <c r="P263" s="16" t="n">
        <v>18</v>
      </c>
      <c r="Q263" s="20" t="n">
        <v>34</v>
      </c>
      <c r="R263" s="21" t="n">
        <v>48</v>
      </c>
      <c r="S263" s="16" t="n">
        <v>25</v>
      </c>
      <c r="T263" s="16" t="n">
        <v>60</v>
      </c>
      <c r="U263" s="16" t="n">
        <v>85</v>
      </c>
      <c r="V263" s="16" t="n">
        <v>70</v>
      </c>
      <c r="W263" s="16" t="n">
        <v>130</v>
      </c>
      <c r="X263" s="22" t="n">
        <v>7.4</v>
      </c>
      <c r="Y263" s="18" t="n">
        <v>7.1</v>
      </c>
      <c r="Z263" s="18" t="n">
        <v>7.8</v>
      </c>
      <c r="AA263" s="23" t="n">
        <v>5</v>
      </c>
      <c r="AB263" s="15" t="n">
        <v>1.52438881861959</v>
      </c>
      <c r="AC263" s="16" t="n">
        <v>210</v>
      </c>
      <c r="AD263" s="16" t="n">
        <v>0</v>
      </c>
      <c r="AE263" s="16" t="s">
        <v>767</v>
      </c>
      <c r="AF263" s="15" t="n">
        <f aca="false">VLOOKUP($AE263,STARING_REEKSEN!$A:$J,3,0)</f>
        <v>0</v>
      </c>
      <c r="AG263" s="15" t="n">
        <f aca="false">VLOOKUP($AE263,STARING_REEKSEN!$A:$J,4,0)</f>
        <v>0.458</v>
      </c>
      <c r="AH263" s="15" t="n">
        <f aca="false">VLOOKUP($AE263,STARING_REEKSEN!$A:$J,5,0)*100</f>
        <v>0.97</v>
      </c>
      <c r="AI263" s="15" t="n">
        <f aca="false">VLOOKUP($AE263,STARING_REEKSEN!$A:$J,6,0)</f>
        <v>1.376</v>
      </c>
      <c r="AJ263" s="15" t="n">
        <f aca="false">VLOOKUP($AE263,STARING_REEKSEN!$A:$J,7,0)/100</f>
        <v>0.0377</v>
      </c>
      <c r="AK263" s="24" t="n">
        <f aca="false">VLOOKUP($AE263,STARING_REEKSEN!$A:$J,8,0)</f>
        <v>-1.013</v>
      </c>
      <c r="AL263" s="15" t="n">
        <f aca="false">1-(1/AI263)</f>
        <v>0.273255813953488</v>
      </c>
      <c r="AM263" s="0" t="n">
        <f aca="false">(I263)/100</f>
        <v>0.25</v>
      </c>
      <c r="AN263" s="25" t="n">
        <f aca="false">1+POWER(AH263*AM263,AI263)</f>
        <v>1.14235192954714</v>
      </c>
      <c r="AO263" s="25" t="n">
        <f aca="false">POWER(AH263*AM263,AI263-1)</f>
        <v>0.58701826617376</v>
      </c>
      <c r="AP263" s="25" t="n">
        <f aca="false">POWER(POWER(AN263,AL263)-AO263,2)</f>
        <v>0.202516672534322</v>
      </c>
      <c r="AQ263" s="25" t="n">
        <f aca="false">POWER(AN263,AL263*(AK263+2))</f>
        <v>1.0365466203059</v>
      </c>
      <c r="AR263" s="26" t="n">
        <f aca="false">AJ263</f>
        <v>0.0377</v>
      </c>
      <c r="AS263" s="15" t="n">
        <f aca="false">(J263-I263)/100</f>
        <v>0.25</v>
      </c>
      <c r="AT263" s="15" t="n">
        <f aca="false">AR263*AS263</f>
        <v>0.009425</v>
      </c>
      <c r="AU263" s="15" t="n">
        <f aca="false">AF263+(AG263-AF263)/POWER(AN263,AL263)</f>
        <v>0.441642961994791</v>
      </c>
      <c r="AV263" s="15" t="n">
        <f aca="false">AU263*AS263</f>
        <v>0.110410740498698</v>
      </c>
      <c r="AW263" s="15" t="n">
        <f aca="false">K263*AS263</f>
        <v>0.2</v>
      </c>
      <c r="AX263" s="42" t="n">
        <f aca="false">ROUND(SUMIF(B:B,B263,AT:AT)/SUMIF(B:B,B263,AS:AS),4)</f>
        <v>0.0645</v>
      </c>
      <c r="AY263" s="42" t="n">
        <f aca="false">IF(SUMIF(B:B,B263,AS:AS)&lt;=0,0,AX263)</f>
        <v>0.0645</v>
      </c>
      <c r="AZ263" s="15" t="n">
        <f aca="false">ROUND(SUMIF(B:B,B263,AV:AV)/SUMIF(B:B,B263,AS:AS),2)</f>
        <v>0.42</v>
      </c>
      <c r="BA263" s="0" t="n">
        <f aca="false">ROUND(SUMIF(B:B,B263,AW:AW)/SUMIF(B:B,B263,AS:AS),0)/100</f>
        <v>0.01</v>
      </c>
      <c r="BB263" s="0" t="n">
        <f aca="false">IF(B263&lt;207,IF(NOT(B263=B262),IF(N263&gt;25,(J263-I263)/100,0),IF(BB262&gt;0,IF(N263&gt;25,(J263-I263)/100,0),0)),0)</f>
        <v>0</v>
      </c>
      <c r="BC263" s="0" t="n">
        <f aca="false">SUMIF(B:B,B263,BB:BB)</f>
        <v>0</v>
      </c>
    </row>
    <row r="264" customFormat="false" ht="12.8" hidden="false" customHeight="false" outlineLevel="0" collapsed="false">
      <c r="A264" s="14" t="n">
        <v>4019</v>
      </c>
      <c r="B264" s="15" t="n">
        <v>416</v>
      </c>
      <c r="C264" s="15" t="n">
        <v>59</v>
      </c>
      <c r="D264" s="16" t="n">
        <v>15240</v>
      </c>
      <c r="E264" s="16" t="s">
        <v>477</v>
      </c>
      <c r="F264" s="16" t="s">
        <v>729</v>
      </c>
      <c r="G264" s="16" t="n">
        <v>3</v>
      </c>
      <c r="H264" s="16" t="s">
        <v>755</v>
      </c>
      <c r="I264" s="16" t="n">
        <v>50</v>
      </c>
      <c r="J264" s="16" t="n">
        <v>120</v>
      </c>
      <c r="K264" s="44" t="n">
        <v>0.7</v>
      </c>
      <c r="L264" s="18" t="n">
        <v>0.2</v>
      </c>
      <c r="M264" s="18" t="n">
        <v>2</v>
      </c>
      <c r="N264" s="19" t="n">
        <v>9</v>
      </c>
      <c r="O264" s="16" t="n">
        <v>4</v>
      </c>
      <c r="P264" s="16" t="n">
        <v>18</v>
      </c>
      <c r="Q264" s="20" t="n">
        <v>26</v>
      </c>
      <c r="R264" s="21" t="n">
        <v>35</v>
      </c>
      <c r="S264" s="16" t="n">
        <v>25</v>
      </c>
      <c r="T264" s="16" t="n">
        <v>60</v>
      </c>
      <c r="U264" s="16" t="n">
        <v>85</v>
      </c>
      <c r="V264" s="16" t="n">
        <v>70</v>
      </c>
      <c r="W264" s="16" t="n">
        <v>130</v>
      </c>
      <c r="X264" s="22" t="n">
        <v>7.4</v>
      </c>
      <c r="Y264" s="18" t="n">
        <v>7.1</v>
      </c>
      <c r="Z264" s="18" t="n">
        <v>7.8</v>
      </c>
      <c r="AA264" s="23" t="n">
        <v>7.5</v>
      </c>
      <c r="AB264" s="15" t="n">
        <v>1.57868916321843</v>
      </c>
      <c r="AC264" s="16" t="n">
        <v>210</v>
      </c>
      <c r="AD264" s="16" t="n">
        <v>0</v>
      </c>
      <c r="AE264" s="16" t="s">
        <v>797</v>
      </c>
      <c r="AF264" s="15" t="n">
        <f aca="false">VLOOKUP($AE264,STARING_REEKSEN!$A:$J,3,0)</f>
        <v>0</v>
      </c>
      <c r="AG264" s="15" t="n">
        <f aca="false">VLOOKUP($AE264,STARING_REEKSEN!$A:$J,4,0)</f>
        <v>0.454</v>
      </c>
      <c r="AH264" s="15" t="n">
        <f aca="false">VLOOKUP($AE264,STARING_REEKSEN!$A:$J,5,0)*100</f>
        <v>1.13</v>
      </c>
      <c r="AI264" s="15" t="n">
        <f aca="false">VLOOKUP($AE264,STARING_REEKSEN!$A:$J,6,0)</f>
        <v>1.346</v>
      </c>
      <c r="AJ264" s="15" t="n">
        <f aca="false">VLOOKUP($AE264,STARING_REEKSEN!$A:$J,7,0)/100</f>
        <v>0.0864</v>
      </c>
      <c r="AK264" s="24" t="n">
        <f aca="false">VLOOKUP($AE264,STARING_REEKSEN!$A:$J,8,0)</f>
        <v>-0.904</v>
      </c>
      <c r="AL264" s="15" t="n">
        <f aca="false">1-(1/AI264)</f>
        <v>0.257057949479941</v>
      </c>
      <c r="AM264" s="0" t="n">
        <f aca="false">(I264)/100</f>
        <v>0.5</v>
      </c>
      <c r="AN264" s="25" t="n">
        <f aca="false">1+POWER(AH264*AM264,AI264)</f>
        <v>1.46372147731832</v>
      </c>
      <c r="AO264" s="25" t="n">
        <f aca="false">POWER(AH264*AM264,AI264-1)</f>
        <v>0.820745977554557</v>
      </c>
      <c r="AP264" s="25" t="n">
        <f aca="false">POWER(POWER(AN264,AL264)-AO264,2)</f>
        <v>0.0796055499388809</v>
      </c>
      <c r="AQ264" s="25" t="n">
        <f aca="false">POWER(AN264,AL264*(AK264+2))</f>
        <v>1.11330848727254</v>
      </c>
      <c r="AR264" s="26" t="n">
        <f aca="false">AJ264</f>
        <v>0.0864</v>
      </c>
      <c r="AS264" s="15" t="n">
        <f aca="false">(J264-I264)/100</f>
        <v>0.7</v>
      </c>
      <c r="AT264" s="15" t="n">
        <f aca="false">AR264*AS264</f>
        <v>0.06048</v>
      </c>
      <c r="AU264" s="15" t="n">
        <f aca="false">AF264+(AG264-AF264)/POWER(AN264,AL264)</f>
        <v>0.411645568243155</v>
      </c>
      <c r="AV264" s="15" t="n">
        <f aca="false">AU264*AS264</f>
        <v>0.288151897770209</v>
      </c>
      <c r="AW264" s="15" t="n">
        <f aca="false">K264*AS264</f>
        <v>0.49</v>
      </c>
      <c r="AX264" s="42" t="n">
        <f aca="false">ROUND(SUMIF(B:B,B264,AT:AT)/SUMIF(B:B,B264,AS:AS),4)</f>
        <v>0.0645</v>
      </c>
      <c r="AY264" s="42" t="n">
        <f aca="false">IF(SUMIF(B:B,B264,AS:AS)&lt;=0,0,AX264)</f>
        <v>0.0645</v>
      </c>
      <c r="AZ264" s="15" t="n">
        <f aca="false">ROUND(SUMIF(B:B,B264,AV:AV)/SUMIF(B:B,B264,AS:AS),2)</f>
        <v>0.42</v>
      </c>
      <c r="BA264" s="0" t="n">
        <f aca="false">ROUND(SUMIF(B:B,B264,AW:AW)/SUMIF(B:B,B264,AS:AS),0)/100</f>
        <v>0.01</v>
      </c>
      <c r="BB264" s="0" t="n">
        <f aca="false">IF(B264&lt;207,IF(NOT(B264=B263),IF(N264&gt;25,(J264-I264)/100,0),IF(BB263&gt;0,IF(N264&gt;25,(J264-I264)/100,0),0)),0)</f>
        <v>0</v>
      </c>
      <c r="BC264" s="0" t="n">
        <f aca="false">SUMIF(B:B,B264,BB:BB)</f>
        <v>0</v>
      </c>
    </row>
    <row r="265" customFormat="false" ht="12.8" hidden="false" customHeight="false" outlineLevel="0" collapsed="false">
      <c r="A265" s="43" t="n">
        <v>4004</v>
      </c>
      <c r="B265" s="15" t="n">
        <v>417</v>
      </c>
      <c r="C265" s="15" t="n">
        <v>50</v>
      </c>
      <c r="D265" s="16" t="n">
        <v>16210</v>
      </c>
      <c r="E265" s="16" t="s">
        <v>497</v>
      </c>
      <c r="F265" s="16" t="s">
        <v>700</v>
      </c>
      <c r="G265" s="16" t="n">
        <v>1</v>
      </c>
      <c r="H265" s="16" t="s">
        <v>757</v>
      </c>
      <c r="I265" s="16" t="n">
        <v>0</v>
      </c>
      <c r="J265" s="16" t="n">
        <v>25</v>
      </c>
      <c r="K265" s="44" t="n">
        <v>4</v>
      </c>
      <c r="L265" s="18" t="n">
        <v>2</v>
      </c>
      <c r="M265" s="18" t="n">
        <v>6</v>
      </c>
      <c r="N265" s="19" t="n">
        <v>15</v>
      </c>
      <c r="O265" s="16" t="n">
        <v>8</v>
      </c>
      <c r="P265" s="16" t="n">
        <v>18</v>
      </c>
      <c r="Q265" s="20" t="n">
        <v>20</v>
      </c>
      <c r="R265" s="21" t="n">
        <v>35</v>
      </c>
      <c r="S265" s="16" t="n">
        <v>25</v>
      </c>
      <c r="T265" s="16" t="n">
        <v>55</v>
      </c>
      <c r="U265" s="16" t="n">
        <v>170</v>
      </c>
      <c r="V265" s="16" t="n">
        <v>150</v>
      </c>
      <c r="W265" s="16" t="n">
        <v>210</v>
      </c>
      <c r="X265" s="22" t="n">
        <v>5.2</v>
      </c>
      <c r="Y265" s="18" t="n">
        <v>5</v>
      </c>
      <c r="Z265" s="18" t="n">
        <v>6.5</v>
      </c>
      <c r="AA265" s="23" t="n">
        <v>0.1</v>
      </c>
      <c r="AB265" s="15" t="n">
        <v>1.3880504628948</v>
      </c>
      <c r="AC265" s="16" t="n">
        <v>320</v>
      </c>
      <c r="AD265" s="16" t="n">
        <v>1</v>
      </c>
      <c r="AE265" s="16" t="s">
        <v>766</v>
      </c>
      <c r="AF265" s="15" t="n">
        <f aca="false">VLOOKUP($AE265,STARING_REEKSEN!$A:$J,3,0)</f>
        <v>0.01</v>
      </c>
      <c r="AG265" s="15" t="n">
        <f aca="false">VLOOKUP($AE265,STARING_REEKSEN!$A:$J,4,0)</f>
        <v>0.433</v>
      </c>
      <c r="AH265" s="15" t="n">
        <f aca="false">VLOOKUP($AE265,STARING_REEKSEN!$A:$J,5,0)*100</f>
        <v>1.05</v>
      </c>
      <c r="AI265" s="15" t="n">
        <f aca="false">VLOOKUP($AE265,STARING_REEKSEN!$A:$J,6,0)</f>
        <v>1.278</v>
      </c>
      <c r="AJ265" s="15" t="n">
        <f aca="false">VLOOKUP($AE265,STARING_REEKSEN!$A:$J,7,0)/100</f>
        <v>0.03</v>
      </c>
      <c r="AK265" s="24" t="n">
        <f aca="false">VLOOKUP($AE265,STARING_REEKSEN!$A:$J,8,0)</f>
        <v>-1.919</v>
      </c>
      <c r="AL265" s="15" t="n">
        <f aca="false">1-(1/AI265)</f>
        <v>0.217527386541471</v>
      </c>
      <c r="AM265" s="0" t="n">
        <f aca="false">(I265)/100</f>
        <v>0</v>
      </c>
      <c r="AN265" s="25" t="n">
        <f aca="false">1+POWER(AH265*AM265,AI265)</f>
        <v>1</v>
      </c>
      <c r="AO265" s="25" t="n">
        <f aca="false">POWER(AH265*AM265,AI265-1)</f>
        <v>0</v>
      </c>
      <c r="AP265" s="25" t="n">
        <f aca="false">POWER(POWER(AN265,AL265)-AO265,2)</f>
        <v>1</v>
      </c>
      <c r="AQ265" s="25" t="n">
        <f aca="false">POWER(AN265,AL265*(AK265+2))</f>
        <v>1</v>
      </c>
      <c r="AR265" s="26" t="n">
        <f aca="false">AJ265</f>
        <v>0.03</v>
      </c>
      <c r="AS265" s="15" t="n">
        <f aca="false">(J265-I265)/100</f>
        <v>0.25</v>
      </c>
      <c r="AT265" s="15" t="n">
        <f aca="false">AR265*AS265</f>
        <v>0.0075</v>
      </c>
      <c r="AU265" s="15" t="n">
        <f aca="false">AF265+(AG265-AF265)/POWER(AN265,AL265)</f>
        <v>0.433</v>
      </c>
      <c r="AV265" s="15" t="n">
        <f aca="false">AU265*AS265</f>
        <v>0.10825</v>
      </c>
      <c r="AW265" s="15" t="n">
        <f aca="false">K265*AS265</f>
        <v>1</v>
      </c>
      <c r="AX265" s="42" t="n">
        <f aca="false">ROUND(SUMIF(B:B,B265,AT:AT)/SUMIF(B:B,B265,AS:AS),4)</f>
        <v>0.0269</v>
      </c>
      <c r="AY265" s="42" t="n">
        <f aca="false">IF(SUMIF(B:B,B265,AS:AS)&lt;=0,0,AX265)</f>
        <v>0.0269</v>
      </c>
      <c r="AZ265" s="15" t="n">
        <f aca="false">ROUND(SUMIF(B:B,B265,AV:AV)/SUMIF(B:B,B265,AS:AS),2)</f>
        <v>0.44</v>
      </c>
      <c r="BA265" s="0" t="n">
        <f aca="false">ROUND(SUMIF(B:B,B265,AW:AW)/SUMIF(B:B,B265,AS:AS),0)/100</f>
        <v>0.01</v>
      </c>
      <c r="BB265" s="0" t="n">
        <f aca="false">IF(B265&lt;207,IF(NOT(B265=B264),IF(N265&gt;25,(J265-I265)/100,0),IF(BB264&gt;0,IF(N265&gt;25,(J265-I265)/100,0),0)),0)</f>
        <v>0</v>
      </c>
      <c r="BC265" s="0" t="n">
        <f aca="false">SUMIF(B:B,B265,BB:BB)</f>
        <v>0</v>
      </c>
    </row>
    <row r="266" customFormat="false" ht="12.8" hidden="false" customHeight="false" outlineLevel="0" collapsed="false">
      <c r="A266" s="43" t="n">
        <v>4004</v>
      </c>
      <c r="B266" s="15" t="n">
        <v>417</v>
      </c>
      <c r="C266" s="15" t="n">
        <v>50</v>
      </c>
      <c r="D266" s="16" t="n">
        <v>16210</v>
      </c>
      <c r="E266" s="16" t="s">
        <v>497</v>
      </c>
      <c r="F266" s="16" t="s">
        <v>700</v>
      </c>
      <c r="G266" s="16" t="n">
        <v>2</v>
      </c>
      <c r="H266" s="16" t="s">
        <v>705</v>
      </c>
      <c r="I266" s="16" t="n">
        <v>25</v>
      </c>
      <c r="J266" s="16" t="n">
        <v>45</v>
      </c>
      <c r="K266" s="44" t="n">
        <v>1</v>
      </c>
      <c r="L266" s="18" t="n">
        <v>0.5</v>
      </c>
      <c r="M266" s="18" t="n">
        <v>3</v>
      </c>
      <c r="N266" s="19" t="n">
        <v>15</v>
      </c>
      <c r="O266" s="16" t="n">
        <v>8</v>
      </c>
      <c r="P266" s="16" t="n">
        <v>18</v>
      </c>
      <c r="Q266" s="20" t="n">
        <v>20</v>
      </c>
      <c r="R266" s="21" t="n">
        <v>35</v>
      </c>
      <c r="S266" s="16" t="n">
        <v>25</v>
      </c>
      <c r="T266" s="16" t="n">
        <v>55</v>
      </c>
      <c r="U266" s="16" t="n">
        <v>170</v>
      </c>
      <c r="V266" s="16" t="n">
        <v>150</v>
      </c>
      <c r="W266" s="16" t="n">
        <v>210</v>
      </c>
      <c r="X266" s="22" t="n">
        <v>5.5</v>
      </c>
      <c r="Y266" s="18" t="n">
        <v>5</v>
      </c>
      <c r="Z266" s="18" t="n">
        <v>6.5</v>
      </c>
      <c r="AA266" s="23" t="n">
        <v>0.1</v>
      </c>
      <c r="AB266" s="15" t="n">
        <v>1.50444940912749</v>
      </c>
      <c r="AC266" s="16" t="n">
        <v>320</v>
      </c>
      <c r="AD266" s="16" t="n">
        <v>0</v>
      </c>
      <c r="AE266" s="16" t="s">
        <v>767</v>
      </c>
      <c r="AF266" s="15" t="n">
        <f aca="false">VLOOKUP($AE266,STARING_REEKSEN!$A:$J,3,0)</f>
        <v>0</v>
      </c>
      <c r="AG266" s="15" t="n">
        <f aca="false">VLOOKUP($AE266,STARING_REEKSEN!$A:$J,4,0)</f>
        <v>0.458</v>
      </c>
      <c r="AH266" s="15" t="n">
        <f aca="false">VLOOKUP($AE266,STARING_REEKSEN!$A:$J,5,0)*100</f>
        <v>0.97</v>
      </c>
      <c r="AI266" s="15" t="n">
        <f aca="false">VLOOKUP($AE266,STARING_REEKSEN!$A:$J,6,0)</f>
        <v>1.376</v>
      </c>
      <c r="AJ266" s="15" t="n">
        <f aca="false">VLOOKUP($AE266,STARING_REEKSEN!$A:$J,7,0)/100</f>
        <v>0.0377</v>
      </c>
      <c r="AK266" s="24" t="n">
        <f aca="false">VLOOKUP($AE266,STARING_REEKSEN!$A:$J,8,0)</f>
        <v>-1.013</v>
      </c>
      <c r="AL266" s="15" t="n">
        <f aca="false">1-(1/AI266)</f>
        <v>0.273255813953488</v>
      </c>
      <c r="AM266" s="0" t="n">
        <f aca="false">(I266)/100</f>
        <v>0.25</v>
      </c>
      <c r="AN266" s="25" t="n">
        <f aca="false">1+POWER(AH266*AM266,AI266)</f>
        <v>1.14235192954714</v>
      </c>
      <c r="AO266" s="25" t="n">
        <f aca="false">POWER(AH266*AM266,AI266-1)</f>
        <v>0.58701826617376</v>
      </c>
      <c r="AP266" s="25" t="n">
        <f aca="false">POWER(POWER(AN266,AL266)-AO266,2)</f>
        <v>0.202516672534322</v>
      </c>
      <c r="AQ266" s="25" t="n">
        <f aca="false">POWER(AN266,AL266*(AK266+2))</f>
        <v>1.0365466203059</v>
      </c>
      <c r="AR266" s="26" t="n">
        <f aca="false">AJ266</f>
        <v>0.0377</v>
      </c>
      <c r="AS266" s="15" t="n">
        <f aca="false">(J266-I266)/100</f>
        <v>0.2</v>
      </c>
      <c r="AT266" s="15" t="n">
        <f aca="false">AR266*AS266</f>
        <v>0.00754</v>
      </c>
      <c r="AU266" s="15" t="n">
        <f aca="false">AF266+(AG266-AF266)/POWER(AN266,AL266)</f>
        <v>0.441642961994791</v>
      </c>
      <c r="AV266" s="15" t="n">
        <f aca="false">AU266*AS266</f>
        <v>0.0883285923989582</v>
      </c>
      <c r="AW266" s="15" t="n">
        <f aca="false">K266*AS266</f>
        <v>0.2</v>
      </c>
      <c r="AX266" s="42" t="n">
        <f aca="false">ROUND(SUMIF(B:B,B266,AT:AT)/SUMIF(B:B,B266,AS:AS),4)</f>
        <v>0.0269</v>
      </c>
      <c r="AY266" s="42" t="n">
        <f aca="false">IF(SUMIF(B:B,B266,AS:AS)&lt;=0,0,AX266)</f>
        <v>0.0269</v>
      </c>
      <c r="AZ266" s="15" t="n">
        <f aca="false">ROUND(SUMIF(B:B,B266,AV:AV)/SUMIF(B:B,B266,AS:AS),2)</f>
        <v>0.44</v>
      </c>
      <c r="BA266" s="0" t="n">
        <f aca="false">ROUND(SUMIF(B:B,B266,AW:AW)/SUMIF(B:B,B266,AS:AS),0)/100</f>
        <v>0.01</v>
      </c>
      <c r="BB266" s="0" t="n">
        <f aca="false">IF(B266&lt;207,IF(NOT(B266=B265),IF(N266&gt;25,(J266-I266)/100,0),IF(BB265&gt;0,IF(N266&gt;25,(J266-I266)/100,0),0)),0)</f>
        <v>0</v>
      </c>
      <c r="BC266" s="0" t="n">
        <f aca="false">SUMIF(B:B,B266,BB:BB)</f>
        <v>0</v>
      </c>
    </row>
    <row r="267" customFormat="false" ht="12.8" hidden="false" customHeight="false" outlineLevel="0" collapsed="false">
      <c r="A267" s="43" t="n">
        <v>4004</v>
      </c>
      <c r="B267" s="15" t="n">
        <v>417</v>
      </c>
      <c r="C267" s="15" t="n">
        <v>50</v>
      </c>
      <c r="D267" s="16" t="n">
        <v>16210</v>
      </c>
      <c r="E267" s="16" t="s">
        <v>497</v>
      </c>
      <c r="F267" s="16" t="s">
        <v>700</v>
      </c>
      <c r="G267" s="16" t="n">
        <v>3</v>
      </c>
      <c r="H267" s="16" t="s">
        <v>755</v>
      </c>
      <c r="I267" s="16" t="n">
        <v>45</v>
      </c>
      <c r="J267" s="16" t="n">
        <v>120</v>
      </c>
      <c r="K267" s="44" t="n">
        <v>0.7</v>
      </c>
      <c r="L267" s="18" t="n">
        <v>0.5</v>
      </c>
      <c r="M267" s="18" t="n">
        <v>3</v>
      </c>
      <c r="N267" s="19" t="n">
        <v>18</v>
      </c>
      <c r="O267" s="16" t="n">
        <v>8</v>
      </c>
      <c r="P267" s="16" t="n">
        <v>25</v>
      </c>
      <c r="Q267" s="20" t="n">
        <v>24</v>
      </c>
      <c r="R267" s="21" t="n">
        <v>42</v>
      </c>
      <c r="S267" s="16" t="n">
        <v>25</v>
      </c>
      <c r="T267" s="16" t="n">
        <v>55</v>
      </c>
      <c r="U267" s="16" t="n">
        <v>170</v>
      </c>
      <c r="V267" s="16" t="n">
        <v>150</v>
      </c>
      <c r="W267" s="16" t="n">
        <v>210</v>
      </c>
      <c r="X267" s="22" t="n">
        <v>5.5</v>
      </c>
      <c r="Y267" s="18" t="n">
        <v>5</v>
      </c>
      <c r="Z267" s="18" t="n">
        <v>6.5</v>
      </c>
      <c r="AA267" s="23" t="n">
        <v>0.1</v>
      </c>
      <c r="AB267" s="15" t="n">
        <v>1.49429496283186</v>
      </c>
      <c r="AC267" s="16" t="n">
        <v>320</v>
      </c>
      <c r="AD267" s="16" t="n">
        <v>0</v>
      </c>
      <c r="AE267" s="16" t="s">
        <v>756</v>
      </c>
      <c r="AF267" s="15" t="n">
        <f aca="false">VLOOKUP($AE267,STARING_REEKSEN!$A:$J,3,0)</f>
        <v>0.01</v>
      </c>
      <c r="AG267" s="15" t="n">
        <f aca="false">VLOOKUP($AE267,STARING_REEKSEN!$A:$J,4,0)</f>
        <v>0.472</v>
      </c>
      <c r="AH267" s="15" t="n">
        <f aca="false">VLOOKUP($AE267,STARING_REEKSEN!$A:$J,5,0)*100</f>
        <v>1</v>
      </c>
      <c r="AI267" s="15" t="n">
        <f aca="false">VLOOKUP($AE267,STARING_REEKSEN!$A:$J,6,0)</f>
        <v>1.246</v>
      </c>
      <c r="AJ267" s="15" t="n">
        <f aca="false">VLOOKUP($AE267,STARING_REEKSEN!$A:$J,7,0)/100</f>
        <v>0.023</v>
      </c>
      <c r="AK267" s="24" t="n">
        <f aca="false">VLOOKUP($AE267,STARING_REEKSEN!$A:$J,8,0)</f>
        <v>-0.793</v>
      </c>
      <c r="AL267" s="15" t="n">
        <f aca="false">1-(1/AI267)</f>
        <v>0.197431781701445</v>
      </c>
      <c r="AM267" s="0" t="n">
        <f aca="false">(I267)/100</f>
        <v>0.45</v>
      </c>
      <c r="AN267" s="25" t="n">
        <f aca="false">1+POWER(AH267*AM267,AI267)</f>
        <v>1.36974541065594</v>
      </c>
      <c r="AO267" s="25" t="n">
        <f aca="false">POWER(AH267*AM267,AI267-1)</f>
        <v>0.821656468124318</v>
      </c>
      <c r="AP267" s="25" t="n">
        <f aca="false">POWER(POWER(AN267,AL267)-AO267,2)</f>
        <v>0.0587724587167478</v>
      </c>
      <c r="AQ267" s="25" t="n">
        <f aca="false">POWER(AN267,AL267*(AK267+2))</f>
        <v>1.0778573787424</v>
      </c>
      <c r="AR267" s="26" t="n">
        <f aca="false">AJ267</f>
        <v>0.023</v>
      </c>
      <c r="AS267" s="15" t="n">
        <f aca="false">(J267-I267)/100</f>
        <v>0.75</v>
      </c>
      <c r="AT267" s="15" t="n">
        <f aca="false">AR267*AS267</f>
        <v>0.01725</v>
      </c>
      <c r="AU267" s="15" t="n">
        <f aca="false">AF267+(AG267-AF267)/POWER(AN267,AL267)</f>
        <v>0.444175112739631</v>
      </c>
      <c r="AV267" s="15" t="n">
        <f aca="false">AU267*AS267</f>
        <v>0.333131334554723</v>
      </c>
      <c r="AW267" s="15" t="n">
        <f aca="false">K267*AS267</f>
        <v>0.525</v>
      </c>
      <c r="AX267" s="42" t="n">
        <f aca="false">ROUND(SUMIF(B:B,B267,AT:AT)/SUMIF(B:B,B267,AS:AS),4)</f>
        <v>0.0269</v>
      </c>
      <c r="AY267" s="42" t="n">
        <f aca="false">IF(SUMIF(B:B,B267,AS:AS)&lt;=0,0,AX267)</f>
        <v>0.0269</v>
      </c>
      <c r="AZ267" s="15" t="n">
        <f aca="false">ROUND(SUMIF(B:B,B267,AV:AV)/SUMIF(B:B,B267,AS:AS),2)</f>
        <v>0.44</v>
      </c>
      <c r="BA267" s="0" t="n">
        <f aca="false">ROUND(SUMIF(B:B,B267,AW:AW)/SUMIF(B:B,B267,AS:AS),0)/100</f>
        <v>0.01</v>
      </c>
      <c r="BB267" s="0" t="n">
        <f aca="false">IF(B267&lt;207,IF(NOT(B267=B266),IF(N267&gt;25,(J267-I267)/100,0),IF(BB266&gt;0,IF(N267&gt;25,(J267-I267)/100,0),0)),0)</f>
        <v>0</v>
      </c>
      <c r="BC267" s="0" t="n">
        <f aca="false">SUMIF(B:B,B267,BB:BB)</f>
        <v>0</v>
      </c>
    </row>
    <row r="268" customFormat="false" ht="12.8" hidden="false" customHeight="false" outlineLevel="0" collapsed="false">
      <c r="A268" s="14" t="n">
        <v>4018</v>
      </c>
      <c r="B268" s="15" t="n">
        <v>418</v>
      </c>
      <c r="C268" s="15" t="n">
        <v>53</v>
      </c>
      <c r="D268" s="16" t="n">
        <v>15270</v>
      </c>
      <c r="E268" s="16" t="s">
        <v>507</v>
      </c>
      <c r="F268" s="16" t="s">
        <v>729</v>
      </c>
      <c r="G268" s="16" t="n">
        <v>1</v>
      </c>
      <c r="H268" s="16" t="s">
        <v>757</v>
      </c>
      <c r="I268" s="16" t="n">
        <v>0</v>
      </c>
      <c r="J268" s="16" t="n">
        <v>25</v>
      </c>
      <c r="K268" s="44" t="n">
        <v>2</v>
      </c>
      <c r="L268" s="18" t="n">
        <v>1</v>
      </c>
      <c r="M268" s="18" t="n">
        <v>4</v>
      </c>
      <c r="N268" s="19" t="n">
        <v>22</v>
      </c>
      <c r="O268" s="16" t="n">
        <v>18</v>
      </c>
      <c r="P268" s="16" t="n">
        <v>25</v>
      </c>
      <c r="Q268" s="20" t="n">
        <v>43</v>
      </c>
      <c r="R268" s="21" t="n">
        <v>65</v>
      </c>
      <c r="S268" s="16" t="n">
        <v>30</v>
      </c>
      <c r="T268" s="16" t="n">
        <v>70</v>
      </c>
      <c r="U268" s="16" t="n">
        <v>95</v>
      </c>
      <c r="V268" s="16" t="n">
        <v>70</v>
      </c>
      <c r="W268" s="16" t="n">
        <v>130</v>
      </c>
      <c r="X268" s="22" t="n">
        <v>7.4</v>
      </c>
      <c r="Y268" s="18" t="n">
        <v>7.1</v>
      </c>
      <c r="Z268" s="18" t="n">
        <v>7.8</v>
      </c>
      <c r="AA268" s="23" t="n">
        <v>7</v>
      </c>
      <c r="AB268" s="15" t="n">
        <v>1.40632151110342</v>
      </c>
      <c r="AC268" s="16" t="n">
        <v>210</v>
      </c>
      <c r="AD268" s="16" t="n">
        <v>1</v>
      </c>
      <c r="AE268" s="16" t="s">
        <v>737</v>
      </c>
      <c r="AF268" s="15" t="n">
        <f aca="false">VLOOKUP($AE268,STARING_REEKSEN!$A:$J,3,0)</f>
        <v>0</v>
      </c>
      <c r="AG268" s="15" t="n">
        <f aca="false">VLOOKUP($AE268,STARING_REEKSEN!$A:$J,4,0)</f>
        <v>0.43</v>
      </c>
      <c r="AH268" s="15" t="n">
        <f aca="false">VLOOKUP($AE268,STARING_REEKSEN!$A:$J,5,0)*100</f>
        <v>0.7</v>
      </c>
      <c r="AI268" s="15" t="n">
        <f aca="false">VLOOKUP($AE268,STARING_REEKSEN!$A:$J,6,0)</f>
        <v>1.267</v>
      </c>
      <c r="AJ268" s="15" t="n">
        <f aca="false">VLOOKUP($AE268,STARING_REEKSEN!$A:$J,7,0)/100</f>
        <v>0.0175</v>
      </c>
      <c r="AK268" s="24" t="n">
        <f aca="false">VLOOKUP($AE268,STARING_REEKSEN!$A:$J,8,0)</f>
        <v>-2.387</v>
      </c>
      <c r="AL268" s="15" t="n">
        <f aca="false">1-(1/AI268)</f>
        <v>0.210734017363852</v>
      </c>
      <c r="AM268" s="0" t="n">
        <f aca="false">(I268)/100</f>
        <v>0</v>
      </c>
      <c r="AN268" s="25" t="n">
        <f aca="false">1+POWER(AH268*AM268,AI268)</f>
        <v>1</v>
      </c>
      <c r="AO268" s="25" t="n">
        <f aca="false">POWER(AH268*AM268,AI268-1)</f>
        <v>0</v>
      </c>
      <c r="AP268" s="25" t="n">
        <f aca="false">POWER(POWER(AN268,AL268)-AO268,2)</f>
        <v>1</v>
      </c>
      <c r="AQ268" s="25" t="n">
        <f aca="false">POWER(AN268,AL268*(AK268+2))</f>
        <v>1</v>
      </c>
      <c r="AR268" s="26" t="n">
        <f aca="false">AJ268</f>
        <v>0.0175</v>
      </c>
      <c r="AS268" s="15" t="n">
        <f aca="false">(J268-I268)/100</f>
        <v>0.25</v>
      </c>
      <c r="AT268" s="15" t="n">
        <f aca="false">AR268*AS268</f>
        <v>0.004375</v>
      </c>
      <c r="AU268" s="15" t="n">
        <f aca="false">AF268+(AG268-AF268)/POWER(AN268,AL268)</f>
        <v>0.43</v>
      </c>
      <c r="AV268" s="15" t="n">
        <f aca="false">AU268*AS268</f>
        <v>0.1075</v>
      </c>
      <c r="AW268" s="15" t="n">
        <f aca="false">K268*AS268</f>
        <v>0.5</v>
      </c>
      <c r="AX268" s="42" t="n">
        <f aca="false">ROUND(SUMIF(B:B,B268,AT:AT)/SUMIF(B:B,B268,AS:AS),4)</f>
        <v>0.0304</v>
      </c>
      <c r="AY268" s="42" t="n">
        <f aca="false">IF(SUMIF(B:B,B268,AS:AS)&lt;=0,0,AX268)</f>
        <v>0.0304</v>
      </c>
      <c r="AZ268" s="15" t="n">
        <f aca="false">ROUND(SUMIF(B:B,B268,AV:AV)/SUMIF(B:B,B268,AS:AS),2)</f>
        <v>0.43</v>
      </c>
      <c r="BA268" s="0" t="n">
        <f aca="false">ROUND(SUMIF(B:B,B268,AW:AW)/SUMIF(B:B,B268,AS:AS),0)/100</f>
        <v>0.01</v>
      </c>
      <c r="BB268" s="0" t="n">
        <f aca="false">IF(B268&lt;207,IF(NOT(B268=B267),IF(N268&gt;25,(J268-I268)/100,0),IF(BB267&gt;0,IF(N268&gt;25,(J268-I268)/100,0),0)),0)</f>
        <v>0</v>
      </c>
      <c r="BC268" s="0" t="n">
        <f aca="false">SUMIF(B:B,B268,BB:BB)</f>
        <v>0</v>
      </c>
    </row>
    <row r="269" customFormat="false" ht="12.8" hidden="false" customHeight="false" outlineLevel="0" collapsed="false">
      <c r="A269" s="14" t="n">
        <v>4018</v>
      </c>
      <c r="B269" s="15" t="n">
        <v>418</v>
      </c>
      <c r="C269" s="15" t="n">
        <v>53</v>
      </c>
      <c r="D269" s="16" t="n">
        <v>15270</v>
      </c>
      <c r="E269" s="16" t="s">
        <v>507</v>
      </c>
      <c r="F269" s="16" t="s">
        <v>729</v>
      </c>
      <c r="G269" s="16" t="n">
        <v>2</v>
      </c>
      <c r="H269" s="16" t="s">
        <v>705</v>
      </c>
      <c r="I269" s="16" t="n">
        <v>25</v>
      </c>
      <c r="J269" s="16" t="n">
        <v>50</v>
      </c>
      <c r="K269" s="44" t="n">
        <v>1.2</v>
      </c>
      <c r="L269" s="18" t="n">
        <v>0.5</v>
      </c>
      <c r="M269" s="18" t="n">
        <v>2</v>
      </c>
      <c r="N269" s="19" t="n">
        <v>22</v>
      </c>
      <c r="O269" s="16" t="n">
        <v>18</v>
      </c>
      <c r="P269" s="16" t="n">
        <v>25</v>
      </c>
      <c r="Q269" s="20" t="n">
        <v>43</v>
      </c>
      <c r="R269" s="21" t="n">
        <v>65</v>
      </c>
      <c r="S269" s="16" t="n">
        <v>30</v>
      </c>
      <c r="T269" s="16" t="n">
        <v>70</v>
      </c>
      <c r="U269" s="16" t="n">
        <v>95</v>
      </c>
      <c r="V269" s="16" t="n">
        <v>70</v>
      </c>
      <c r="W269" s="16" t="n">
        <v>130</v>
      </c>
      <c r="X269" s="22" t="n">
        <v>7.4</v>
      </c>
      <c r="Y269" s="18" t="n">
        <v>7.1</v>
      </c>
      <c r="Z269" s="18" t="n">
        <v>7.8</v>
      </c>
      <c r="AA269" s="23" t="n">
        <v>7</v>
      </c>
      <c r="AB269" s="15" t="n">
        <v>1.43538345717939</v>
      </c>
      <c r="AC269" s="16" t="n">
        <v>210</v>
      </c>
      <c r="AD269" s="16" t="n">
        <v>0</v>
      </c>
      <c r="AE269" s="16" t="s">
        <v>756</v>
      </c>
      <c r="AF269" s="15" t="n">
        <f aca="false">VLOOKUP($AE269,STARING_REEKSEN!$A:$J,3,0)</f>
        <v>0.01</v>
      </c>
      <c r="AG269" s="15" t="n">
        <f aca="false">VLOOKUP($AE269,STARING_REEKSEN!$A:$J,4,0)</f>
        <v>0.472</v>
      </c>
      <c r="AH269" s="15" t="n">
        <f aca="false">VLOOKUP($AE269,STARING_REEKSEN!$A:$J,5,0)*100</f>
        <v>1</v>
      </c>
      <c r="AI269" s="15" t="n">
        <f aca="false">VLOOKUP($AE269,STARING_REEKSEN!$A:$J,6,0)</f>
        <v>1.246</v>
      </c>
      <c r="AJ269" s="15" t="n">
        <f aca="false">VLOOKUP($AE269,STARING_REEKSEN!$A:$J,7,0)/100</f>
        <v>0.023</v>
      </c>
      <c r="AK269" s="24" t="n">
        <f aca="false">VLOOKUP($AE269,STARING_REEKSEN!$A:$J,8,0)</f>
        <v>-0.793</v>
      </c>
      <c r="AL269" s="15" t="n">
        <f aca="false">1-(1/AI269)</f>
        <v>0.197431781701445</v>
      </c>
      <c r="AM269" s="0" t="n">
        <f aca="false">(I269)/100</f>
        <v>0.25</v>
      </c>
      <c r="AN269" s="25" t="n">
        <f aca="false">1+POWER(AH269*AM269,AI269)</f>
        <v>1.17775967632341</v>
      </c>
      <c r="AO269" s="25" t="n">
        <f aca="false">POWER(AH269*AM269,AI269-1)</f>
        <v>0.711038705293637</v>
      </c>
      <c r="AP269" s="25" t="n">
        <f aca="false">POWER(POWER(AN269,AL269)-AO269,2)</f>
        <v>0.103549641944319</v>
      </c>
      <c r="AQ269" s="25" t="n">
        <f aca="false">POWER(AN269,AL269*(AK269+2))</f>
        <v>1.03975931184492</v>
      </c>
      <c r="AR269" s="26" t="n">
        <f aca="false">AJ269</f>
        <v>0.023</v>
      </c>
      <c r="AS269" s="15" t="n">
        <f aca="false">(J269-I269)/100</f>
        <v>0.25</v>
      </c>
      <c r="AT269" s="15" t="n">
        <f aca="false">AR269*AS269</f>
        <v>0.00575</v>
      </c>
      <c r="AU269" s="15" t="n">
        <f aca="false">AF269+(AG269-AF269)/POWER(AN269,AL269)</f>
        <v>0.457314656628811</v>
      </c>
      <c r="AV269" s="15" t="n">
        <f aca="false">AU269*AS269</f>
        <v>0.114328664157203</v>
      </c>
      <c r="AW269" s="15" t="n">
        <f aca="false">K269*AS269</f>
        <v>0.3</v>
      </c>
      <c r="AX269" s="42" t="n">
        <f aca="false">ROUND(SUMIF(B:B,B269,AT:AT)/SUMIF(B:B,B269,AS:AS),4)</f>
        <v>0.0304</v>
      </c>
      <c r="AY269" s="42" t="n">
        <f aca="false">IF(SUMIF(B:B,B269,AS:AS)&lt;=0,0,AX269)</f>
        <v>0.0304</v>
      </c>
      <c r="AZ269" s="15" t="n">
        <f aca="false">ROUND(SUMIF(B:B,B269,AV:AV)/SUMIF(B:B,B269,AS:AS),2)</f>
        <v>0.43</v>
      </c>
      <c r="BA269" s="0" t="n">
        <f aca="false">ROUND(SUMIF(B:B,B269,AW:AW)/SUMIF(B:B,B269,AS:AS),0)/100</f>
        <v>0.01</v>
      </c>
      <c r="BB269" s="0" t="n">
        <f aca="false">IF(B269&lt;207,IF(NOT(B269=B268),IF(N269&gt;25,(J269-I269)/100,0),IF(BB268&gt;0,IF(N269&gt;25,(J269-I269)/100,0),0)),0)</f>
        <v>0</v>
      </c>
      <c r="BC269" s="0" t="n">
        <f aca="false">SUMIF(B:B,B269,BB:BB)</f>
        <v>0</v>
      </c>
    </row>
    <row r="270" customFormat="false" ht="12.8" hidden="false" customHeight="false" outlineLevel="0" collapsed="false">
      <c r="A270" s="14" t="n">
        <v>4018</v>
      </c>
      <c r="B270" s="15" t="n">
        <v>418</v>
      </c>
      <c r="C270" s="15" t="n">
        <v>53</v>
      </c>
      <c r="D270" s="16" t="n">
        <v>15270</v>
      </c>
      <c r="E270" s="16" t="s">
        <v>507</v>
      </c>
      <c r="F270" s="16" t="s">
        <v>729</v>
      </c>
      <c r="G270" s="16" t="n">
        <v>3</v>
      </c>
      <c r="H270" s="16" t="s">
        <v>755</v>
      </c>
      <c r="I270" s="16" t="n">
        <v>50</v>
      </c>
      <c r="J270" s="16" t="n">
        <v>120</v>
      </c>
      <c r="K270" s="44" t="n">
        <v>0.6</v>
      </c>
      <c r="L270" s="18" t="n">
        <v>0.2</v>
      </c>
      <c r="M270" s="18" t="n">
        <v>2</v>
      </c>
      <c r="N270" s="19" t="n">
        <v>14</v>
      </c>
      <c r="O270" s="16" t="n">
        <v>8</v>
      </c>
      <c r="P270" s="16" t="n">
        <v>18</v>
      </c>
      <c r="Q270" s="20" t="n">
        <v>34</v>
      </c>
      <c r="R270" s="21" t="n">
        <v>48</v>
      </c>
      <c r="S270" s="16" t="n">
        <v>25</v>
      </c>
      <c r="T270" s="16" t="n">
        <v>60</v>
      </c>
      <c r="U270" s="16" t="n">
        <v>85</v>
      </c>
      <c r="V270" s="16" t="n">
        <v>70</v>
      </c>
      <c r="W270" s="16" t="n">
        <v>130</v>
      </c>
      <c r="X270" s="22" t="n">
        <v>7.4</v>
      </c>
      <c r="Y270" s="18" t="n">
        <v>7.1</v>
      </c>
      <c r="Z270" s="18" t="n">
        <v>7.8</v>
      </c>
      <c r="AA270" s="23" t="n">
        <v>8</v>
      </c>
      <c r="AB270" s="15" t="n">
        <v>1.53775796536093</v>
      </c>
      <c r="AC270" s="16" t="n">
        <v>210</v>
      </c>
      <c r="AD270" s="16" t="n">
        <v>0</v>
      </c>
      <c r="AE270" s="16" t="s">
        <v>767</v>
      </c>
      <c r="AF270" s="15" t="n">
        <f aca="false">VLOOKUP($AE270,STARING_REEKSEN!$A:$J,3,0)</f>
        <v>0</v>
      </c>
      <c r="AG270" s="15" t="n">
        <f aca="false">VLOOKUP($AE270,STARING_REEKSEN!$A:$J,4,0)</f>
        <v>0.458</v>
      </c>
      <c r="AH270" s="15" t="n">
        <f aca="false">VLOOKUP($AE270,STARING_REEKSEN!$A:$J,5,0)*100</f>
        <v>0.97</v>
      </c>
      <c r="AI270" s="15" t="n">
        <f aca="false">VLOOKUP($AE270,STARING_REEKSEN!$A:$J,6,0)</f>
        <v>1.376</v>
      </c>
      <c r="AJ270" s="15" t="n">
        <f aca="false">VLOOKUP($AE270,STARING_REEKSEN!$A:$J,7,0)/100</f>
        <v>0.0377</v>
      </c>
      <c r="AK270" s="24" t="n">
        <f aca="false">VLOOKUP($AE270,STARING_REEKSEN!$A:$J,8,0)</f>
        <v>-1.013</v>
      </c>
      <c r="AL270" s="15" t="n">
        <f aca="false">1-(1/AI270)</f>
        <v>0.273255813953488</v>
      </c>
      <c r="AM270" s="0" t="n">
        <f aca="false">(I270)/100</f>
        <v>0.5</v>
      </c>
      <c r="AN270" s="25" t="n">
        <f aca="false">1+POWER(AH270*AM270,AI270)</f>
        <v>1.36947123504383</v>
      </c>
      <c r="AO270" s="25" t="n">
        <f aca="false">POWER(AH270*AM270,AI270-1)</f>
        <v>0.761796360915112</v>
      </c>
      <c r="AP270" s="25" t="n">
        <f aca="false">POWER(POWER(AN270,AL270)-AO270,2)</f>
        <v>0.10753219519762</v>
      </c>
      <c r="AQ270" s="25" t="n">
        <f aca="false">POWER(AN270,AL270*(AK270+2))</f>
        <v>1.08850091239813</v>
      </c>
      <c r="AR270" s="26" t="n">
        <f aca="false">AJ270</f>
        <v>0.0377</v>
      </c>
      <c r="AS270" s="15" t="n">
        <f aca="false">(J270-I270)/100</f>
        <v>0.7</v>
      </c>
      <c r="AT270" s="15" t="n">
        <f aca="false">AR270*AS270</f>
        <v>0.02639</v>
      </c>
      <c r="AU270" s="15" t="n">
        <f aca="false">AF270+(AG270-AF270)/POWER(AN270,AL270)</f>
        <v>0.420292461260058</v>
      </c>
      <c r="AV270" s="15" t="n">
        <f aca="false">AU270*AS270</f>
        <v>0.29420472288204</v>
      </c>
      <c r="AW270" s="15" t="n">
        <f aca="false">K270*AS270</f>
        <v>0.42</v>
      </c>
      <c r="AX270" s="42" t="n">
        <f aca="false">ROUND(SUMIF(B:B,B270,AT:AT)/SUMIF(B:B,B270,AS:AS),4)</f>
        <v>0.0304</v>
      </c>
      <c r="AY270" s="42" t="n">
        <f aca="false">IF(SUMIF(B:B,B270,AS:AS)&lt;=0,0,AX270)</f>
        <v>0.0304</v>
      </c>
      <c r="AZ270" s="15" t="n">
        <f aca="false">ROUND(SUMIF(B:B,B270,AV:AV)/SUMIF(B:B,B270,AS:AS),2)</f>
        <v>0.43</v>
      </c>
      <c r="BA270" s="0" t="n">
        <f aca="false">ROUND(SUMIF(B:B,B270,AW:AW)/SUMIF(B:B,B270,AS:AS),0)/100</f>
        <v>0.01</v>
      </c>
      <c r="BB270" s="0" t="n">
        <f aca="false">IF(B270&lt;207,IF(NOT(B270=B269),IF(N270&gt;25,(J270-I270)/100,0),IF(BB269&gt;0,IF(N270&gt;25,(J270-I270)/100,0),0)),0)</f>
        <v>0</v>
      </c>
      <c r="BC270" s="0" t="n">
        <f aca="false">SUMIF(B:B,B270,BB:BB)</f>
        <v>0</v>
      </c>
    </row>
    <row r="271" customFormat="false" ht="12.8" hidden="false" customHeight="false" outlineLevel="0" collapsed="false">
      <c r="A271" s="14" t="n">
        <v>4016</v>
      </c>
      <c r="B271" s="15" t="n">
        <v>419</v>
      </c>
      <c r="C271" s="15" t="n">
        <v>55</v>
      </c>
      <c r="D271" s="16" t="n">
        <v>16090</v>
      </c>
      <c r="E271" s="16" t="s">
        <v>523</v>
      </c>
      <c r="F271" s="16" t="s">
        <v>729</v>
      </c>
      <c r="G271" s="16" t="n">
        <v>1</v>
      </c>
      <c r="H271" s="16" t="s">
        <v>757</v>
      </c>
      <c r="I271" s="16" t="n">
        <v>0</v>
      </c>
      <c r="J271" s="16" t="n">
        <v>25</v>
      </c>
      <c r="K271" s="44" t="n">
        <v>3</v>
      </c>
      <c r="L271" s="18" t="n">
        <v>1</v>
      </c>
      <c r="M271" s="18" t="n">
        <v>4</v>
      </c>
      <c r="N271" s="19" t="n">
        <v>23</v>
      </c>
      <c r="O271" s="16" t="n">
        <v>18</v>
      </c>
      <c r="P271" s="16" t="n">
        <v>35</v>
      </c>
      <c r="Q271" s="20" t="n">
        <v>37</v>
      </c>
      <c r="R271" s="21" t="n">
        <v>60</v>
      </c>
      <c r="S271" s="16" t="n">
        <v>40</v>
      </c>
      <c r="T271" s="16" t="n">
        <v>75</v>
      </c>
      <c r="U271" s="16" t="n">
        <v>150</v>
      </c>
      <c r="V271" s="16" t="n">
        <v>130</v>
      </c>
      <c r="W271" s="16" t="n">
        <v>180</v>
      </c>
      <c r="X271" s="22" t="n">
        <v>7.1</v>
      </c>
      <c r="Y271" s="18" t="n">
        <v>6.5</v>
      </c>
      <c r="Z271" s="18" t="n">
        <v>7.5</v>
      </c>
      <c r="AA271" s="23" t="n">
        <v>1.6</v>
      </c>
      <c r="AB271" s="15" t="n">
        <v>1.36496170758878</v>
      </c>
      <c r="AC271" s="16" t="n">
        <v>320</v>
      </c>
      <c r="AD271" s="16" t="n">
        <v>1</v>
      </c>
      <c r="AE271" s="16" t="s">
        <v>737</v>
      </c>
      <c r="AF271" s="15" t="n">
        <f aca="false">VLOOKUP($AE271,STARING_REEKSEN!$A:$J,3,0)</f>
        <v>0</v>
      </c>
      <c r="AG271" s="15" t="n">
        <f aca="false">VLOOKUP($AE271,STARING_REEKSEN!$A:$J,4,0)</f>
        <v>0.43</v>
      </c>
      <c r="AH271" s="15" t="n">
        <f aca="false">VLOOKUP($AE271,STARING_REEKSEN!$A:$J,5,0)*100</f>
        <v>0.7</v>
      </c>
      <c r="AI271" s="15" t="n">
        <f aca="false">VLOOKUP($AE271,STARING_REEKSEN!$A:$J,6,0)</f>
        <v>1.267</v>
      </c>
      <c r="AJ271" s="15" t="n">
        <f aca="false">VLOOKUP($AE271,STARING_REEKSEN!$A:$J,7,0)/100</f>
        <v>0.0175</v>
      </c>
      <c r="AK271" s="24" t="n">
        <f aca="false">VLOOKUP($AE271,STARING_REEKSEN!$A:$J,8,0)</f>
        <v>-2.387</v>
      </c>
      <c r="AL271" s="15" t="n">
        <f aca="false">1-(1/AI271)</f>
        <v>0.210734017363852</v>
      </c>
      <c r="AM271" s="0" t="n">
        <f aca="false">(I271)/100</f>
        <v>0</v>
      </c>
      <c r="AN271" s="25" t="n">
        <f aca="false">1+POWER(AH271*AM271,AI271)</f>
        <v>1</v>
      </c>
      <c r="AO271" s="25" t="n">
        <f aca="false">POWER(AH271*AM271,AI271-1)</f>
        <v>0</v>
      </c>
      <c r="AP271" s="25" t="n">
        <f aca="false">POWER(POWER(AN271,AL271)-AO271,2)</f>
        <v>1</v>
      </c>
      <c r="AQ271" s="25" t="n">
        <f aca="false">POWER(AN271,AL271*(AK271+2))</f>
        <v>1</v>
      </c>
      <c r="AR271" s="26" t="n">
        <f aca="false">AJ271</f>
        <v>0.0175</v>
      </c>
      <c r="AS271" s="15" t="n">
        <f aca="false">(J271-I271)/100</f>
        <v>0.25</v>
      </c>
      <c r="AT271" s="15" t="n">
        <f aca="false">AR271*AS271</f>
        <v>0.004375</v>
      </c>
      <c r="AU271" s="15" t="n">
        <f aca="false">AF271+(AG271-AF271)/POWER(AN271,AL271)</f>
        <v>0.43</v>
      </c>
      <c r="AV271" s="15" t="n">
        <f aca="false">AU271*AS271</f>
        <v>0.1075</v>
      </c>
      <c r="AW271" s="15" t="n">
        <f aca="false">K271*AS271</f>
        <v>0.75</v>
      </c>
      <c r="AX271" s="42" t="n">
        <f aca="false">ROUND(SUMIF(B:B,B271,AT:AT)/SUMIF(B:B,B271,AS:AS),4)</f>
        <v>0.0249</v>
      </c>
      <c r="AY271" s="42" t="n">
        <f aca="false">IF(SUMIF(B:B,B271,AS:AS)&lt;=0,0,AX271)</f>
        <v>0.0249</v>
      </c>
      <c r="AZ271" s="15" t="n">
        <f aca="false">ROUND(SUMIF(B:B,B271,AV:AV)/SUMIF(B:B,B271,AS:AS),2)</f>
        <v>0.42</v>
      </c>
      <c r="BA271" s="0" t="n">
        <f aca="false">ROUND(SUMIF(B:B,B271,AW:AW)/SUMIF(B:B,B271,AS:AS),0)/100</f>
        <v>0.01</v>
      </c>
      <c r="BB271" s="0" t="n">
        <f aca="false">IF(B271&lt;207,IF(NOT(B271=B270),IF(N271&gt;25,(J271-I271)/100,0),IF(BB270&gt;0,IF(N271&gt;25,(J271-I271)/100,0),0)),0)</f>
        <v>0</v>
      </c>
      <c r="BC271" s="0" t="n">
        <f aca="false">SUMIF(B:B,B271,BB:BB)</f>
        <v>0</v>
      </c>
    </row>
    <row r="272" customFormat="false" ht="12.8" hidden="false" customHeight="false" outlineLevel="0" collapsed="false">
      <c r="A272" s="14" t="n">
        <v>4016</v>
      </c>
      <c r="B272" s="15" t="n">
        <v>419</v>
      </c>
      <c r="C272" s="15" t="n">
        <v>55</v>
      </c>
      <c r="D272" s="16" t="n">
        <v>16090</v>
      </c>
      <c r="E272" s="16" t="s">
        <v>523</v>
      </c>
      <c r="F272" s="16" t="s">
        <v>729</v>
      </c>
      <c r="G272" s="16" t="n">
        <v>2</v>
      </c>
      <c r="H272" s="16" t="s">
        <v>717</v>
      </c>
      <c r="I272" s="16" t="n">
        <v>25</v>
      </c>
      <c r="J272" s="16" t="n">
        <v>50</v>
      </c>
      <c r="K272" s="44" t="n">
        <v>0.8</v>
      </c>
      <c r="L272" s="18" t="n">
        <v>0.5</v>
      </c>
      <c r="M272" s="18" t="n">
        <v>4</v>
      </c>
      <c r="N272" s="19" t="n">
        <v>23</v>
      </c>
      <c r="O272" s="16" t="n">
        <v>18</v>
      </c>
      <c r="P272" s="16" t="n">
        <v>35</v>
      </c>
      <c r="Q272" s="20" t="n">
        <v>37</v>
      </c>
      <c r="R272" s="21" t="n">
        <v>60</v>
      </c>
      <c r="S272" s="16" t="n">
        <v>40</v>
      </c>
      <c r="T272" s="16" t="n">
        <v>75</v>
      </c>
      <c r="U272" s="16" t="n">
        <v>150</v>
      </c>
      <c r="V272" s="16" t="n">
        <v>130</v>
      </c>
      <c r="W272" s="16" t="n">
        <v>180</v>
      </c>
      <c r="X272" s="22" t="n">
        <v>7.1</v>
      </c>
      <c r="Y272" s="18" t="n">
        <v>6.5</v>
      </c>
      <c r="Z272" s="18" t="n">
        <v>7.5</v>
      </c>
      <c r="AA272" s="23" t="n">
        <v>3</v>
      </c>
      <c r="AB272" s="15" t="n">
        <v>1.4455554383535</v>
      </c>
      <c r="AC272" s="16" t="n">
        <v>320</v>
      </c>
      <c r="AD272" s="16" t="n">
        <v>0</v>
      </c>
      <c r="AE272" s="16" t="s">
        <v>756</v>
      </c>
      <c r="AF272" s="15" t="n">
        <f aca="false">VLOOKUP($AE272,STARING_REEKSEN!$A:$J,3,0)</f>
        <v>0.01</v>
      </c>
      <c r="AG272" s="15" t="n">
        <f aca="false">VLOOKUP($AE272,STARING_REEKSEN!$A:$J,4,0)</f>
        <v>0.472</v>
      </c>
      <c r="AH272" s="15" t="n">
        <f aca="false">VLOOKUP($AE272,STARING_REEKSEN!$A:$J,5,0)*100</f>
        <v>1</v>
      </c>
      <c r="AI272" s="15" t="n">
        <f aca="false">VLOOKUP($AE272,STARING_REEKSEN!$A:$J,6,0)</f>
        <v>1.246</v>
      </c>
      <c r="AJ272" s="15" t="n">
        <f aca="false">VLOOKUP($AE272,STARING_REEKSEN!$A:$J,7,0)/100</f>
        <v>0.023</v>
      </c>
      <c r="AK272" s="24" t="n">
        <f aca="false">VLOOKUP($AE272,STARING_REEKSEN!$A:$J,8,0)</f>
        <v>-0.793</v>
      </c>
      <c r="AL272" s="15" t="n">
        <f aca="false">1-(1/AI272)</f>
        <v>0.197431781701445</v>
      </c>
      <c r="AM272" s="0" t="n">
        <f aca="false">(I272)/100</f>
        <v>0.25</v>
      </c>
      <c r="AN272" s="25" t="n">
        <f aca="false">1+POWER(AH272*AM272,AI272)</f>
        <v>1.17775967632341</v>
      </c>
      <c r="AO272" s="25" t="n">
        <f aca="false">POWER(AH272*AM272,AI272-1)</f>
        <v>0.711038705293637</v>
      </c>
      <c r="AP272" s="25" t="n">
        <f aca="false">POWER(POWER(AN272,AL272)-AO272,2)</f>
        <v>0.103549641944319</v>
      </c>
      <c r="AQ272" s="25" t="n">
        <f aca="false">POWER(AN272,AL272*(AK272+2))</f>
        <v>1.03975931184492</v>
      </c>
      <c r="AR272" s="26" t="n">
        <f aca="false">AJ272</f>
        <v>0.023</v>
      </c>
      <c r="AS272" s="15" t="n">
        <f aca="false">(J272-I272)/100</f>
        <v>0.25</v>
      </c>
      <c r="AT272" s="15" t="n">
        <f aca="false">AR272*AS272</f>
        <v>0.00575</v>
      </c>
      <c r="AU272" s="15" t="n">
        <f aca="false">AF272+(AG272-AF272)/POWER(AN272,AL272)</f>
        <v>0.457314656628811</v>
      </c>
      <c r="AV272" s="15" t="n">
        <f aca="false">AU272*AS272</f>
        <v>0.114328664157203</v>
      </c>
      <c r="AW272" s="15" t="n">
        <f aca="false">K272*AS272</f>
        <v>0.2</v>
      </c>
      <c r="AX272" s="42" t="n">
        <f aca="false">ROUND(SUMIF(B:B,B272,AT:AT)/SUMIF(B:B,B272,AS:AS),4)</f>
        <v>0.0249</v>
      </c>
      <c r="AY272" s="42" t="n">
        <f aca="false">IF(SUMIF(B:B,B272,AS:AS)&lt;=0,0,AX272)</f>
        <v>0.0249</v>
      </c>
      <c r="AZ272" s="15" t="n">
        <f aca="false">ROUND(SUMIF(B:B,B272,AV:AV)/SUMIF(B:B,B272,AS:AS),2)</f>
        <v>0.42</v>
      </c>
      <c r="BA272" s="0" t="n">
        <f aca="false">ROUND(SUMIF(B:B,B272,AW:AW)/SUMIF(B:B,B272,AS:AS),0)/100</f>
        <v>0.01</v>
      </c>
      <c r="BB272" s="0" t="n">
        <f aca="false">IF(B272&lt;207,IF(NOT(B272=B271),IF(N272&gt;25,(J272-I272)/100,0),IF(BB271&gt;0,IF(N272&gt;25,(J272-I272)/100,0),0)),0)</f>
        <v>0</v>
      </c>
      <c r="BC272" s="0" t="n">
        <f aca="false">SUMIF(B:B,B272,BB:BB)</f>
        <v>0</v>
      </c>
    </row>
    <row r="273" customFormat="false" ht="12.8" hidden="false" customHeight="false" outlineLevel="0" collapsed="false">
      <c r="A273" s="14" t="n">
        <v>4016</v>
      </c>
      <c r="B273" s="15" t="n">
        <v>419</v>
      </c>
      <c r="C273" s="15" t="n">
        <v>55</v>
      </c>
      <c r="D273" s="16" t="n">
        <v>16090</v>
      </c>
      <c r="E273" s="16" t="s">
        <v>523</v>
      </c>
      <c r="F273" s="16" t="s">
        <v>729</v>
      </c>
      <c r="G273" s="16" t="n">
        <v>3</v>
      </c>
      <c r="H273" s="16" t="s">
        <v>760</v>
      </c>
      <c r="I273" s="16" t="n">
        <v>50</v>
      </c>
      <c r="J273" s="16" t="n">
        <v>90</v>
      </c>
      <c r="K273" s="44" t="n">
        <v>0.6</v>
      </c>
      <c r="L273" s="18" t="n">
        <v>0.3</v>
      </c>
      <c r="M273" s="18" t="n">
        <v>2</v>
      </c>
      <c r="N273" s="19" t="n">
        <v>29</v>
      </c>
      <c r="O273" s="16" t="n">
        <v>18</v>
      </c>
      <c r="P273" s="16" t="n">
        <v>35</v>
      </c>
      <c r="Q273" s="20" t="n">
        <v>36</v>
      </c>
      <c r="R273" s="21" t="n">
        <v>65</v>
      </c>
      <c r="S273" s="16" t="n">
        <v>40</v>
      </c>
      <c r="T273" s="16" t="n">
        <v>75</v>
      </c>
      <c r="U273" s="16" t="n">
        <v>150</v>
      </c>
      <c r="V273" s="16" t="n">
        <v>130</v>
      </c>
      <c r="W273" s="16" t="n">
        <v>180</v>
      </c>
      <c r="X273" s="22" t="n">
        <v>7.1</v>
      </c>
      <c r="Y273" s="18" t="n">
        <v>6.5</v>
      </c>
      <c r="Z273" s="18" t="n">
        <v>7.5</v>
      </c>
      <c r="AA273" s="23" t="n">
        <v>3</v>
      </c>
      <c r="AB273" s="15" t="n">
        <v>1.40860466741223</v>
      </c>
      <c r="AC273" s="16" t="n">
        <v>320</v>
      </c>
      <c r="AD273" s="16" t="n">
        <v>0</v>
      </c>
      <c r="AE273" s="16" t="s">
        <v>738</v>
      </c>
      <c r="AF273" s="15" t="n">
        <f aca="false">VLOOKUP($AE273,STARING_REEKSEN!$A:$J,3,0)</f>
        <v>0</v>
      </c>
      <c r="AG273" s="15" t="n">
        <f aca="false">VLOOKUP($AE273,STARING_REEKSEN!$A:$J,4,0)</f>
        <v>0.444</v>
      </c>
      <c r="AH273" s="15" t="n">
        <f aca="false">VLOOKUP($AE273,STARING_REEKSEN!$A:$J,5,0)*100</f>
        <v>1.43</v>
      </c>
      <c r="AI273" s="15" t="n">
        <f aca="false">VLOOKUP($AE273,STARING_REEKSEN!$A:$J,6,0)</f>
        <v>1.126</v>
      </c>
      <c r="AJ273" s="15" t="n">
        <f aca="false">VLOOKUP($AE273,STARING_REEKSEN!$A:$J,7,0)/100</f>
        <v>0.0212</v>
      </c>
      <c r="AK273" s="24" t="n">
        <f aca="false">VLOOKUP($AE273,STARING_REEKSEN!$A:$J,8,0)</f>
        <v>2.357</v>
      </c>
      <c r="AL273" s="15" t="n">
        <f aca="false">1-(1/AI273)</f>
        <v>0.11190053285968</v>
      </c>
      <c r="AM273" s="0" t="n">
        <f aca="false">(I273)/100</f>
        <v>0.5</v>
      </c>
      <c r="AN273" s="25" t="n">
        <f aca="false">1+POWER(AH273*AM273,AI273)</f>
        <v>1.68540710659385</v>
      </c>
      <c r="AO273" s="25" t="n">
        <f aca="false">POWER(AH273*AM273,AI273-1)</f>
        <v>0.958611337893501</v>
      </c>
      <c r="AP273" s="25" t="n">
        <f aca="false">POWER(POWER(AN273,AL273)-AO273,2)</f>
        <v>0.0103106316128331</v>
      </c>
      <c r="AQ273" s="25" t="n">
        <f aca="false">POWER(AN273,AL273*(AK273+2))</f>
        <v>1.28982287928438</v>
      </c>
      <c r="AR273" s="26" t="n">
        <f aca="false">AJ273</f>
        <v>0.0212</v>
      </c>
      <c r="AS273" s="15" t="n">
        <f aca="false">(J273-I273)/100</f>
        <v>0.4</v>
      </c>
      <c r="AT273" s="15" t="n">
        <f aca="false">AR273*AS273</f>
        <v>0.00848</v>
      </c>
      <c r="AU273" s="15" t="n">
        <f aca="false">AF273+(AG273-AF273)/POWER(AN273,AL273)</f>
        <v>0.418807624830796</v>
      </c>
      <c r="AV273" s="15" t="n">
        <f aca="false">AU273*AS273</f>
        <v>0.167523049932319</v>
      </c>
      <c r="AW273" s="15" t="n">
        <f aca="false">K273*AS273</f>
        <v>0.24</v>
      </c>
      <c r="AX273" s="42" t="n">
        <f aca="false">ROUND(SUMIF(B:B,B273,AT:AT)/SUMIF(B:B,B273,AS:AS),4)</f>
        <v>0.0249</v>
      </c>
      <c r="AY273" s="42" t="n">
        <f aca="false">IF(SUMIF(B:B,B273,AS:AS)&lt;=0,0,AX273)</f>
        <v>0.0249</v>
      </c>
      <c r="AZ273" s="15" t="n">
        <f aca="false">ROUND(SUMIF(B:B,B273,AV:AV)/SUMIF(B:B,B273,AS:AS),2)</f>
        <v>0.42</v>
      </c>
      <c r="BA273" s="0" t="n">
        <f aca="false">ROUND(SUMIF(B:B,B273,AW:AW)/SUMIF(B:B,B273,AS:AS),0)/100</f>
        <v>0.01</v>
      </c>
      <c r="BB273" s="0" t="n">
        <f aca="false">IF(B273&lt;207,IF(NOT(B273=B272),IF(N273&gt;25,(J273-I273)/100,0),IF(BB272&gt;0,IF(N273&gt;25,(J273-I273)/100,0),0)),0)</f>
        <v>0</v>
      </c>
      <c r="BC273" s="0" t="n">
        <f aca="false">SUMIF(B:B,B273,BB:BB)</f>
        <v>0</v>
      </c>
    </row>
    <row r="274" customFormat="false" ht="12.8" hidden="false" customHeight="false" outlineLevel="0" collapsed="false">
      <c r="A274" s="14" t="n">
        <v>4016</v>
      </c>
      <c r="B274" s="15" t="n">
        <v>419</v>
      </c>
      <c r="C274" s="15" t="n">
        <v>55</v>
      </c>
      <c r="D274" s="16" t="n">
        <v>16090</v>
      </c>
      <c r="E274" s="16" t="s">
        <v>523</v>
      </c>
      <c r="F274" s="16" t="s">
        <v>729</v>
      </c>
      <c r="G274" s="16" t="n">
        <v>4</v>
      </c>
      <c r="H274" s="16" t="s">
        <v>761</v>
      </c>
      <c r="I274" s="16" t="n">
        <v>90</v>
      </c>
      <c r="J274" s="16" t="n">
        <v>120</v>
      </c>
      <c r="K274" s="44" t="n">
        <v>0.4</v>
      </c>
      <c r="L274" s="18" t="n">
        <v>0.3</v>
      </c>
      <c r="M274" s="18" t="n">
        <v>2</v>
      </c>
      <c r="N274" s="19" t="n">
        <v>16</v>
      </c>
      <c r="O274" s="16" t="n">
        <v>8</v>
      </c>
      <c r="P274" s="16" t="n">
        <v>35</v>
      </c>
      <c r="Q274" s="20" t="n">
        <v>18</v>
      </c>
      <c r="R274" s="21" t="n">
        <v>34</v>
      </c>
      <c r="S274" s="16" t="n">
        <v>25</v>
      </c>
      <c r="T274" s="16" t="n">
        <v>75</v>
      </c>
      <c r="U274" s="16" t="n">
        <v>150</v>
      </c>
      <c r="V274" s="16" t="n">
        <v>130</v>
      </c>
      <c r="W274" s="16" t="n">
        <v>180</v>
      </c>
      <c r="X274" s="22" t="n">
        <v>7.3</v>
      </c>
      <c r="Y274" s="18" t="n">
        <v>6.5</v>
      </c>
      <c r="Z274" s="18" t="n">
        <v>7.5</v>
      </c>
      <c r="AA274" s="23" t="n">
        <v>7</v>
      </c>
      <c r="AB274" s="15" t="n">
        <v>1.53701423368262</v>
      </c>
      <c r="AC274" s="16" t="n">
        <v>320</v>
      </c>
      <c r="AD274" s="16" t="n">
        <v>0</v>
      </c>
      <c r="AE274" s="16" t="s">
        <v>767</v>
      </c>
      <c r="AF274" s="15" t="n">
        <f aca="false">VLOOKUP($AE274,STARING_REEKSEN!$A:$J,3,0)</f>
        <v>0</v>
      </c>
      <c r="AG274" s="15" t="n">
        <f aca="false">VLOOKUP($AE274,STARING_REEKSEN!$A:$J,4,0)</f>
        <v>0.458</v>
      </c>
      <c r="AH274" s="15" t="n">
        <f aca="false">VLOOKUP($AE274,STARING_REEKSEN!$A:$J,5,0)*100</f>
        <v>0.97</v>
      </c>
      <c r="AI274" s="15" t="n">
        <f aca="false">VLOOKUP($AE274,STARING_REEKSEN!$A:$J,6,0)</f>
        <v>1.376</v>
      </c>
      <c r="AJ274" s="15" t="n">
        <f aca="false">VLOOKUP($AE274,STARING_REEKSEN!$A:$J,7,0)/100</f>
        <v>0.0377</v>
      </c>
      <c r="AK274" s="24" t="n">
        <f aca="false">VLOOKUP($AE274,STARING_REEKSEN!$A:$J,8,0)</f>
        <v>-1.013</v>
      </c>
      <c r="AL274" s="15" t="n">
        <f aca="false">1-(1/AI274)</f>
        <v>0.273255813953488</v>
      </c>
      <c r="AM274" s="0" t="n">
        <f aca="false">(I274)/100</f>
        <v>0.9</v>
      </c>
      <c r="AN274" s="25" t="n">
        <f aca="false">1+POWER(AH274*AM274,AI274)</f>
        <v>1.82953668985148</v>
      </c>
      <c r="AO274" s="25" t="n">
        <f aca="false">POWER(AH274*AM274,AI274-1)</f>
        <v>0.950213848627119</v>
      </c>
      <c r="AP274" s="25" t="n">
        <f aca="false">POWER(POWER(AN274,AL274)-AO274,2)</f>
        <v>0.0525575588117589</v>
      </c>
      <c r="AQ274" s="25" t="n">
        <f aca="false">POWER(AN274,AL274*(AK274+2))</f>
        <v>1.17693998070997</v>
      </c>
      <c r="AR274" s="26" t="n">
        <f aca="false">AJ274</f>
        <v>0.0377</v>
      </c>
      <c r="AS274" s="15" t="n">
        <f aca="false">(J274-I274)/100</f>
        <v>0.3</v>
      </c>
      <c r="AT274" s="15" t="n">
        <f aca="false">AR274*AS274</f>
        <v>0.01131</v>
      </c>
      <c r="AU274" s="15" t="n">
        <f aca="false">AF274+(AG274-AF274)/POWER(AN274,AL274)</f>
        <v>0.38831059539679</v>
      </c>
      <c r="AV274" s="15" t="n">
        <f aca="false">AU274*AS274</f>
        <v>0.116493178619037</v>
      </c>
      <c r="AW274" s="15" t="n">
        <f aca="false">K274*AS274</f>
        <v>0.12</v>
      </c>
      <c r="AX274" s="42" t="n">
        <f aca="false">ROUND(SUMIF(B:B,B274,AT:AT)/SUMIF(B:B,B274,AS:AS),4)</f>
        <v>0.0249</v>
      </c>
      <c r="AY274" s="42" t="n">
        <f aca="false">IF(SUMIF(B:B,B274,AS:AS)&lt;=0,0,AX274)</f>
        <v>0.0249</v>
      </c>
      <c r="AZ274" s="15" t="n">
        <f aca="false">ROUND(SUMIF(B:B,B274,AV:AV)/SUMIF(B:B,B274,AS:AS),2)</f>
        <v>0.42</v>
      </c>
      <c r="BA274" s="0" t="n">
        <f aca="false">ROUND(SUMIF(B:B,B274,AW:AW)/SUMIF(B:B,B274,AS:AS),0)/100</f>
        <v>0.01</v>
      </c>
      <c r="BB274" s="0" t="n">
        <f aca="false">IF(B274&lt;207,IF(NOT(B274=B273),IF(N274&gt;25,(J274-I274)/100,0),IF(BB273&gt;0,IF(N274&gt;25,(J274-I274)/100,0),0)),0)</f>
        <v>0</v>
      </c>
      <c r="BC274" s="0" t="n">
        <f aca="false">SUMIF(B:B,B274,BB:BB)</f>
        <v>0</v>
      </c>
    </row>
    <row r="275" customFormat="false" ht="12.8" hidden="false" customHeight="false" outlineLevel="0" collapsed="false">
      <c r="A275" s="43" t="n">
        <v>4003</v>
      </c>
      <c r="B275" s="15" t="n">
        <v>420</v>
      </c>
      <c r="C275" s="15" t="n">
        <v>100</v>
      </c>
      <c r="D275" s="16" t="n">
        <v>15060</v>
      </c>
      <c r="E275" s="16" t="s">
        <v>529</v>
      </c>
      <c r="F275" s="16" t="s">
        <v>700</v>
      </c>
      <c r="G275" s="16" t="n">
        <v>1</v>
      </c>
      <c r="H275" s="16" t="s">
        <v>711</v>
      </c>
      <c r="I275" s="16" t="n">
        <v>0</v>
      </c>
      <c r="J275" s="16" t="n">
        <v>20</v>
      </c>
      <c r="K275" s="44" t="n">
        <v>11</v>
      </c>
      <c r="L275" s="18" t="n">
        <v>5</v>
      </c>
      <c r="M275" s="18" t="n">
        <v>15</v>
      </c>
      <c r="N275" s="19" t="n">
        <v>32</v>
      </c>
      <c r="O275" s="16" t="n">
        <v>25</v>
      </c>
      <c r="P275" s="16" t="n">
        <v>40</v>
      </c>
      <c r="Q275" s="20" t="n">
        <v>38</v>
      </c>
      <c r="R275" s="21" t="n">
        <v>70</v>
      </c>
      <c r="S275" s="16" t="n">
        <v>40</v>
      </c>
      <c r="T275" s="16" t="n">
        <v>95</v>
      </c>
      <c r="U275" s="16" t="n">
        <v>80</v>
      </c>
      <c r="V275" s="16" t="n">
        <v>70</v>
      </c>
      <c r="W275" s="16" t="n">
        <v>100</v>
      </c>
      <c r="X275" s="22" t="n">
        <v>6.6</v>
      </c>
      <c r="Y275" s="18" t="n">
        <v>6.3</v>
      </c>
      <c r="Z275" s="18" t="n">
        <v>7.8</v>
      </c>
      <c r="AA275" s="23" t="n">
        <v>0.9</v>
      </c>
      <c r="AB275" s="15" t="n">
        <v>0.977157464070873</v>
      </c>
      <c r="AC275" s="16" t="n">
        <v>210</v>
      </c>
      <c r="AD275" s="16" t="n">
        <v>1</v>
      </c>
      <c r="AE275" s="16" t="s">
        <v>790</v>
      </c>
      <c r="AF275" s="15" t="n">
        <f aca="false">VLOOKUP($AE275,STARING_REEKSEN!$A:$J,3,0)</f>
        <v>0.01</v>
      </c>
      <c r="AG275" s="15" t="n">
        <f aca="false">VLOOKUP($AE275,STARING_REEKSEN!$A:$J,4,0)</f>
        <v>0.448</v>
      </c>
      <c r="AH275" s="15" t="n">
        <f aca="false">VLOOKUP($AE275,STARING_REEKSEN!$A:$J,5,0)*100</f>
        <v>1.28</v>
      </c>
      <c r="AI275" s="15" t="n">
        <f aca="false">VLOOKUP($AE275,STARING_REEKSEN!$A:$J,6,0)</f>
        <v>1.135</v>
      </c>
      <c r="AJ275" s="15" t="n">
        <f aca="false">VLOOKUP($AE275,STARING_REEKSEN!$A:$J,7,0)/100</f>
        <v>0.0383</v>
      </c>
      <c r="AK275" s="24" t="n">
        <f aca="false">VLOOKUP($AE275,STARING_REEKSEN!$A:$J,8,0)</f>
        <v>4.581</v>
      </c>
      <c r="AL275" s="15" t="n">
        <f aca="false">1-(1/AI275)</f>
        <v>0.118942731277533</v>
      </c>
      <c r="AM275" s="0" t="n">
        <f aca="false">(I275)/100</f>
        <v>0</v>
      </c>
      <c r="AN275" s="25" t="n">
        <f aca="false">1+POWER(AH275*AM275,AI275)</f>
        <v>1</v>
      </c>
      <c r="AO275" s="25" t="n">
        <f aca="false">POWER(AH275*AM275,AI275-1)</f>
        <v>0</v>
      </c>
      <c r="AP275" s="25" t="n">
        <f aca="false">POWER(POWER(AN275,AL275)-AO275,2)</f>
        <v>1</v>
      </c>
      <c r="AQ275" s="25" t="n">
        <f aca="false">POWER(AN275,AL275*(AK275+2))</f>
        <v>1</v>
      </c>
      <c r="AR275" s="26" t="n">
        <f aca="false">AJ275</f>
        <v>0.0383</v>
      </c>
      <c r="AS275" s="15" t="n">
        <f aca="false">(J275-I275)/100</f>
        <v>0.2</v>
      </c>
      <c r="AT275" s="15" t="n">
        <f aca="false">AR275*AS275</f>
        <v>0.00766</v>
      </c>
      <c r="AU275" s="15" t="n">
        <f aca="false">AF275+(AG275-AF275)/POWER(AN275,AL275)</f>
        <v>0.448</v>
      </c>
      <c r="AV275" s="15" t="n">
        <f aca="false">AU275*AS275</f>
        <v>0.0896</v>
      </c>
      <c r="AW275" s="15" t="n">
        <f aca="false">K275*AS275</f>
        <v>2.2</v>
      </c>
      <c r="AX275" s="42" t="n">
        <f aca="false">ROUND(SUMIF(B:B,B275,AT:AT)/SUMIF(B:B,B275,AS:AS),4)</f>
        <v>0.0243</v>
      </c>
      <c r="AY275" s="42" t="n">
        <f aca="false">IF(SUMIF(B:B,B275,AS:AS)&lt;=0,0,AX275)</f>
        <v>0.0243</v>
      </c>
      <c r="AZ275" s="15" t="n">
        <f aca="false">ROUND(SUMIF(B:B,B275,AV:AV)/SUMIF(B:B,B275,AS:AS),2)</f>
        <v>0.45</v>
      </c>
      <c r="BA275" s="0" t="n">
        <f aca="false">ROUND(SUMIF(B:B,B275,AW:AW)/SUMIF(B:B,B275,AS:AS),0)/100</f>
        <v>0.03</v>
      </c>
      <c r="BB275" s="0" t="n">
        <f aca="false">IF(B275&lt;207,IF(NOT(B275=B274),IF(N275&gt;25,(J275-I275)/100,0),IF(BB274&gt;0,IF(N275&gt;25,(J275-I275)/100,0),0)),0)</f>
        <v>0</v>
      </c>
      <c r="BC275" s="0" t="n">
        <f aca="false">SUMIF(B:B,B275,BB:BB)</f>
        <v>0</v>
      </c>
    </row>
    <row r="276" customFormat="false" ht="12.8" hidden="false" customHeight="false" outlineLevel="0" collapsed="false">
      <c r="A276" s="43" t="n">
        <v>4003</v>
      </c>
      <c r="B276" s="15" t="n">
        <v>420</v>
      </c>
      <c r="C276" s="15" t="n">
        <v>100</v>
      </c>
      <c r="D276" s="16" t="n">
        <v>15060</v>
      </c>
      <c r="E276" s="16" t="s">
        <v>529</v>
      </c>
      <c r="F276" s="16" t="s">
        <v>700</v>
      </c>
      <c r="G276" s="16" t="n">
        <v>2</v>
      </c>
      <c r="H276" s="16" t="s">
        <v>771</v>
      </c>
      <c r="I276" s="16" t="n">
        <v>20</v>
      </c>
      <c r="J276" s="16" t="n">
        <v>40</v>
      </c>
      <c r="K276" s="44" t="n">
        <v>4</v>
      </c>
      <c r="L276" s="18" t="n">
        <v>1</v>
      </c>
      <c r="M276" s="18" t="n">
        <v>8</v>
      </c>
      <c r="N276" s="19" t="n">
        <v>35</v>
      </c>
      <c r="O276" s="16" t="n">
        <v>25</v>
      </c>
      <c r="P276" s="16" t="n">
        <v>40</v>
      </c>
      <c r="Q276" s="20" t="n">
        <v>40</v>
      </c>
      <c r="R276" s="21" t="n">
        <v>75</v>
      </c>
      <c r="S276" s="16" t="n">
        <v>40</v>
      </c>
      <c r="T276" s="16" t="n">
        <v>95</v>
      </c>
      <c r="U276" s="16" t="n">
        <v>80</v>
      </c>
      <c r="V276" s="16" t="n">
        <v>70</v>
      </c>
      <c r="W276" s="16" t="n">
        <v>100</v>
      </c>
      <c r="X276" s="22" t="n">
        <v>7.1</v>
      </c>
      <c r="Y276" s="18" t="n">
        <v>6.8</v>
      </c>
      <c r="Z276" s="18" t="n">
        <v>7.8</v>
      </c>
      <c r="AA276" s="23" t="n">
        <v>1.9</v>
      </c>
      <c r="AB276" s="15" t="n">
        <v>1.25010172300934</v>
      </c>
      <c r="AC276" s="16" t="n">
        <v>210</v>
      </c>
      <c r="AD276" s="16" t="n">
        <v>1</v>
      </c>
      <c r="AE276" s="16" t="s">
        <v>790</v>
      </c>
      <c r="AF276" s="15" t="n">
        <f aca="false">VLOOKUP($AE276,STARING_REEKSEN!$A:$J,3,0)</f>
        <v>0.01</v>
      </c>
      <c r="AG276" s="15" t="n">
        <f aca="false">VLOOKUP($AE276,STARING_REEKSEN!$A:$J,4,0)</f>
        <v>0.448</v>
      </c>
      <c r="AH276" s="15" t="n">
        <f aca="false">VLOOKUP($AE276,STARING_REEKSEN!$A:$J,5,0)*100</f>
        <v>1.28</v>
      </c>
      <c r="AI276" s="15" t="n">
        <f aca="false">VLOOKUP($AE276,STARING_REEKSEN!$A:$J,6,0)</f>
        <v>1.135</v>
      </c>
      <c r="AJ276" s="15" t="n">
        <f aca="false">VLOOKUP($AE276,STARING_REEKSEN!$A:$J,7,0)/100</f>
        <v>0.0383</v>
      </c>
      <c r="AK276" s="24" t="n">
        <f aca="false">VLOOKUP($AE276,STARING_REEKSEN!$A:$J,8,0)</f>
        <v>4.581</v>
      </c>
      <c r="AL276" s="15" t="n">
        <f aca="false">1-(1/AI276)</f>
        <v>0.118942731277533</v>
      </c>
      <c r="AM276" s="0" t="n">
        <f aca="false">(I276)/100</f>
        <v>0.2</v>
      </c>
      <c r="AN276" s="25" t="n">
        <f aca="false">1+POWER(AH276*AM276,AI276)</f>
        <v>1.21298663916598</v>
      </c>
      <c r="AO276" s="25" t="n">
        <f aca="false">POWER(AH276*AM276,AI276-1)</f>
        <v>0.831979059242098</v>
      </c>
      <c r="AP276" s="25" t="n">
        <f aca="false">POWER(POWER(AN276,AL276)-AO276,2)</f>
        <v>0.0365776424228132</v>
      </c>
      <c r="AQ276" s="25" t="n">
        <f aca="false">POWER(AN276,AL276*(AK276+2))</f>
        <v>1.16315961049201</v>
      </c>
      <c r="AR276" s="26" t="n">
        <f aca="false">AJ276</f>
        <v>0.0383</v>
      </c>
      <c r="AS276" s="15" t="n">
        <f aca="false">(J276-I276)/100</f>
        <v>0.2</v>
      </c>
      <c r="AT276" s="15" t="n">
        <f aca="false">AR276*AS276</f>
        <v>0.00766</v>
      </c>
      <c r="AU276" s="15" t="n">
        <f aca="false">AF276+(AG276-AF276)/POWER(AN276,AL276)</f>
        <v>0.438055465696534</v>
      </c>
      <c r="AV276" s="15" t="n">
        <f aca="false">AU276*AS276</f>
        <v>0.0876110931393068</v>
      </c>
      <c r="AW276" s="15" t="n">
        <f aca="false">K276*AS276</f>
        <v>0.8</v>
      </c>
      <c r="AX276" s="42" t="n">
        <f aca="false">ROUND(SUMIF(B:B,B276,AT:AT)/SUMIF(B:B,B276,AS:AS),4)</f>
        <v>0.0243</v>
      </c>
      <c r="AY276" s="42" t="n">
        <f aca="false">IF(SUMIF(B:B,B276,AS:AS)&lt;=0,0,AX276)</f>
        <v>0.0243</v>
      </c>
      <c r="AZ276" s="15" t="n">
        <f aca="false">ROUND(SUMIF(B:B,B276,AV:AV)/SUMIF(B:B,B276,AS:AS),2)</f>
        <v>0.45</v>
      </c>
      <c r="BA276" s="0" t="n">
        <f aca="false">ROUND(SUMIF(B:B,B276,AW:AW)/SUMIF(B:B,B276,AS:AS),0)/100</f>
        <v>0.03</v>
      </c>
      <c r="BB276" s="0" t="n">
        <f aca="false">IF(B276&lt;207,IF(NOT(B276=B275),IF(N276&gt;25,(J276-I276)/100,0),IF(BB275&gt;0,IF(N276&gt;25,(J276-I276)/100,0),0)),0)</f>
        <v>0</v>
      </c>
      <c r="BC276" s="0" t="n">
        <f aca="false">SUMIF(B:B,B276,BB:BB)</f>
        <v>0</v>
      </c>
    </row>
    <row r="277" customFormat="false" ht="12.8" hidden="false" customHeight="false" outlineLevel="0" collapsed="false">
      <c r="A277" s="43" t="n">
        <v>4003</v>
      </c>
      <c r="B277" s="15" t="n">
        <v>420</v>
      </c>
      <c r="C277" s="15" t="n">
        <v>100</v>
      </c>
      <c r="D277" s="16" t="n">
        <v>15060</v>
      </c>
      <c r="E277" s="16" t="s">
        <v>529</v>
      </c>
      <c r="F277" s="16" t="s">
        <v>700</v>
      </c>
      <c r="G277" s="16" t="n">
        <v>3</v>
      </c>
      <c r="H277" s="16" t="s">
        <v>717</v>
      </c>
      <c r="I277" s="16" t="n">
        <v>40</v>
      </c>
      <c r="J277" s="16" t="n">
        <v>70</v>
      </c>
      <c r="K277" s="44" t="n">
        <v>1.1</v>
      </c>
      <c r="L277" s="18" t="n">
        <v>0.5</v>
      </c>
      <c r="M277" s="18" t="n">
        <v>5</v>
      </c>
      <c r="N277" s="19" t="n">
        <v>40</v>
      </c>
      <c r="O277" s="16" t="n">
        <v>25</v>
      </c>
      <c r="P277" s="16" t="n">
        <v>50</v>
      </c>
      <c r="Q277" s="20" t="n">
        <v>45</v>
      </c>
      <c r="R277" s="21" t="n">
        <v>85</v>
      </c>
      <c r="S277" s="16" t="n">
        <v>40</v>
      </c>
      <c r="T277" s="16" t="n">
        <v>95</v>
      </c>
      <c r="U277" s="16" t="n">
        <v>80</v>
      </c>
      <c r="V277" s="16" t="n">
        <v>70</v>
      </c>
      <c r="W277" s="16" t="n">
        <v>100</v>
      </c>
      <c r="X277" s="22" t="n">
        <v>7.1</v>
      </c>
      <c r="Y277" s="18" t="n">
        <v>6.8</v>
      </c>
      <c r="Z277" s="18" t="n">
        <v>7.8</v>
      </c>
      <c r="AA277" s="23" t="n">
        <v>3</v>
      </c>
      <c r="AB277" s="15" t="n">
        <v>1.30513855681834</v>
      </c>
      <c r="AC277" s="16" t="n">
        <v>210</v>
      </c>
      <c r="AD277" s="16" t="n">
        <v>0</v>
      </c>
      <c r="AE277" s="16" t="s">
        <v>735</v>
      </c>
      <c r="AF277" s="15" t="n">
        <f aca="false">VLOOKUP($AE277,STARING_REEKSEN!$A:$J,3,0)</f>
        <v>0.01</v>
      </c>
      <c r="AG277" s="15" t="n">
        <f aca="false">VLOOKUP($AE277,STARING_REEKSEN!$A:$J,4,0)</f>
        <v>0.561</v>
      </c>
      <c r="AH277" s="15" t="n">
        <f aca="false">VLOOKUP($AE277,STARING_REEKSEN!$A:$J,5,0)*100</f>
        <v>0.88</v>
      </c>
      <c r="AI277" s="15" t="n">
        <f aca="false">VLOOKUP($AE277,STARING_REEKSEN!$A:$J,6,0)</f>
        <v>1.158</v>
      </c>
      <c r="AJ277" s="15" t="n">
        <f aca="false">VLOOKUP($AE277,STARING_REEKSEN!$A:$J,7,0)/100</f>
        <v>0.0108</v>
      </c>
      <c r="AK277" s="24" t="n">
        <f aca="false">VLOOKUP($AE277,STARING_REEKSEN!$A:$J,8,0)</f>
        <v>-3.172</v>
      </c>
      <c r="AL277" s="15" t="n">
        <f aca="false">1-(1/AI277)</f>
        <v>0.136442141623489</v>
      </c>
      <c r="AM277" s="0" t="n">
        <f aca="false">(I277)/100</f>
        <v>0.4</v>
      </c>
      <c r="AN277" s="25" t="n">
        <f aca="false">1+POWER(AH277*AM277,AI277)</f>
        <v>1.29846705769546</v>
      </c>
      <c r="AO277" s="25" t="n">
        <f aca="false">POWER(AH277*AM277,AI277-1)</f>
        <v>0.847917777543932</v>
      </c>
      <c r="AP277" s="25" t="n">
        <f aca="false">POWER(POWER(AN277,AL277)-AO277,2)</f>
        <v>0.035480006293652</v>
      </c>
      <c r="AQ277" s="25" t="n">
        <f aca="false">POWER(AN277,AL277*(AK277+2))</f>
        <v>0.959094139970019</v>
      </c>
      <c r="AR277" s="26" t="n">
        <f aca="false">AJ277</f>
        <v>0.0108</v>
      </c>
      <c r="AS277" s="15" t="n">
        <f aca="false">(J277-I277)/100</f>
        <v>0.3</v>
      </c>
      <c r="AT277" s="15" t="n">
        <f aca="false">AR277*AS277</f>
        <v>0.00324</v>
      </c>
      <c r="AU277" s="15" t="n">
        <f aca="false">AF277+(AG277-AF277)/POWER(AN277,AL277)</f>
        <v>0.541710013155926</v>
      </c>
      <c r="AV277" s="15" t="n">
        <f aca="false">AU277*AS277</f>
        <v>0.162513003946778</v>
      </c>
      <c r="AW277" s="15" t="n">
        <f aca="false">K277*AS277</f>
        <v>0.33</v>
      </c>
      <c r="AX277" s="42" t="n">
        <f aca="false">ROUND(SUMIF(B:B,B277,AT:AT)/SUMIF(B:B,B277,AS:AS),4)</f>
        <v>0.0243</v>
      </c>
      <c r="AY277" s="42" t="n">
        <f aca="false">IF(SUMIF(B:B,B277,AS:AS)&lt;=0,0,AX277)</f>
        <v>0.0243</v>
      </c>
      <c r="AZ277" s="15" t="n">
        <f aca="false">ROUND(SUMIF(B:B,B277,AV:AV)/SUMIF(B:B,B277,AS:AS),2)</f>
        <v>0.45</v>
      </c>
      <c r="BA277" s="0" t="n">
        <f aca="false">ROUND(SUMIF(B:B,B277,AW:AW)/SUMIF(B:B,B277,AS:AS),0)/100</f>
        <v>0.03</v>
      </c>
      <c r="BB277" s="0" t="n">
        <f aca="false">IF(B277&lt;207,IF(NOT(B277=B276),IF(N277&gt;25,(J277-I277)/100,0),IF(BB276&gt;0,IF(N277&gt;25,(J277-I277)/100,0),0)),0)</f>
        <v>0</v>
      </c>
      <c r="BC277" s="0" t="n">
        <f aca="false">SUMIF(B:B,B277,BB:BB)</f>
        <v>0</v>
      </c>
    </row>
    <row r="278" customFormat="false" ht="12.8" hidden="false" customHeight="false" outlineLevel="0" collapsed="false">
      <c r="A278" s="43" t="n">
        <v>4003</v>
      </c>
      <c r="B278" s="15" t="n">
        <v>420</v>
      </c>
      <c r="C278" s="15" t="n">
        <v>100</v>
      </c>
      <c r="D278" s="16" t="n">
        <v>15060</v>
      </c>
      <c r="E278" s="16" t="s">
        <v>529</v>
      </c>
      <c r="F278" s="16" t="s">
        <v>700</v>
      </c>
      <c r="G278" s="16" t="n">
        <v>4</v>
      </c>
      <c r="H278" s="16" t="s">
        <v>755</v>
      </c>
      <c r="I278" s="16" t="n">
        <v>70</v>
      </c>
      <c r="J278" s="16" t="n">
        <v>120</v>
      </c>
      <c r="K278" s="44" t="n">
        <v>0.7</v>
      </c>
      <c r="L278" s="18" t="n">
        <v>0.2</v>
      </c>
      <c r="M278" s="18" t="n">
        <v>3</v>
      </c>
      <c r="N278" s="19" t="n">
        <v>25</v>
      </c>
      <c r="O278" s="16" t="n">
        <v>20</v>
      </c>
      <c r="P278" s="16" t="n">
        <v>40</v>
      </c>
      <c r="Q278" s="20" t="n">
        <v>35</v>
      </c>
      <c r="R278" s="21" t="n">
        <v>60</v>
      </c>
      <c r="S278" s="16" t="n">
        <v>30</v>
      </c>
      <c r="T278" s="16" t="n">
        <v>95</v>
      </c>
      <c r="U278" s="16" t="n">
        <v>80</v>
      </c>
      <c r="V278" s="16" t="n">
        <v>70</v>
      </c>
      <c r="W278" s="16" t="n">
        <v>100</v>
      </c>
      <c r="X278" s="22" t="n">
        <v>7.1</v>
      </c>
      <c r="Y278" s="18" t="n">
        <v>6.8</v>
      </c>
      <c r="Z278" s="18" t="n">
        <v>7.8</v>
      </c>
      <c r="AA278" s="23" t="n">
        <v>8</v>
      </c>
      <c r="AB278" s="15" t="n">
        <v>1.43464423818211</v>
      </c>
      <c r="AC278" s="16" t="n">
        <v>210</v>
      </c>
      <c r="AD278" s="16" t="n">
        <v>0</v>
      </c>
      <c r="AE278" s="16" t="s">
        <v>738</v>
      </c>
      <c r="AF278" s="15" t="n">
        <f aca="false">VLOOKUP($AE278,STARING_REEKSEN!$A:$J,3,0)</f>
        <v>0</v>
      </c>
      <c r="AG278" s="15" t="n">
        <f aca="false">VLOOKUP($AE278,STARING_REEKSEN!$A:$J,4,0)</f>
        <v>0.444</v>
      </c>
      <c r="AH278" s="15" t="n">
        <f aca="false">VLOOKUP($AE278,STARING_REEKSEN!$A:$J,5,0)*100</f>
        <v>1.43</v>
      </c>
      <c r="AI278" s="15" t="n">
        <f aca="false">VLOOKUP($AE278,STARING_REEKSEN!$A:$J,6,0)</f>
        <v>1.126</v>
      </c>
      <c r="AJ278" s="15" t="n">
        <f aca="false">VLOOKUP($AE278,STARING_REEKSEN!$A:$J,7,0)/100</f>
        <v>0.0212</v>
      </c>
      <c r="AK278" s="24" t="n">
        <f aca="false">VLOOKUP($AE278,STARING_REEKSEN!$A:$J,8,0)</f>
        <v>2.357</v>
      </c>
      <c r="AL278" s="15" t="n">
        <f aca="false">1-(1/AI278)</f>
        <v>0.11190053285968</v>
      </c>
      <c r="AM278" s="0" t="n">
        <f aca="false">(I278)/100</f>
        <v>0.7</v>
      </c>
      <c r="AN278" s="25" t="n">
        <f aca="false">1+POWER(AH278*AM278,AI278)</f>
        <v>2.00112607091734</v>
      </c>
      <c r="AO278" s="25" t="n">
        <f aca="false">POWER(AH278*AM278,AI278-1)</f>
        <v>1.00012594497237</v>
      </c>
      <c r="AP278" s="25" t="n">
        <f aca="false">POWER(POWER(AN278,AL278)-AO278,2)</f>
        <v>0.00649523437350953</v>
      </c>
      <c r="AQ278" s="25" t="n">
        <f aca="false">POWER(AN278,AL278*(AK278+2))</f>
        <v>1.40244728299861</v>
      </c>
      <c r="AR278" s="26" t="n">
        <f aca="false">AJ278</f>
        <v>0.0212</v>
      </c>
      <c r="AS278" s="15" t="n">
        <f aca="false">(J278-I278)/100</f>
        <v>0.5</v>
      </c>
      <c r="AT278" s="15" t="n">
        <f aca="false">AR278*AS278</f>
        <v>0.0106</v>
      </c>
      <c r="AU278" s="15" t="n">
        <f aca="false">AF278+(AG278-AF278)/POWER(AN278,AL278)</f>
        <v>0.410837614276308</v>
      </c>
      <c r="AV278" s="15" t="n">
        <f aca="false">AU278*AS278</f>
        <v>0.205418807138154</v>
      </c>
      <c r="AW278" s="15" t="n">
        <f aca="false">K278*AS278</f>
        <v>0.35</v>
      </c>
      <c r="AX278" s="42" t="n">
        <f aca="false">ROUND(SUMIF(B:B,B278,AT:AT)/SUMIF(B:B,B278,AS:AS),4)</f>
        <v>0.0243</v>
      </c>
      <c r="AY278" s="42" t="n">
        <f aca="false">IF(SUMIF(B:B,B278,AS:AS)&lt;=0,0,AX278)</f>
        <v>0.0243</v>
      </c>
      <c r="AZ278" s="15" t="n">
        <f aca="false">ROUND(SUMIF(B:B,B278,AV:AV)/SUMIF(B:B,B278,AS:AS),2)</f>
        <v>0.45</v>
      </c>
      <c r="BA278" s="0" t="n">
        <f aca="false">ROUND(SUMIF(B:B,B278,AW:AW)/SUMIF(B:B,B278,AS:AS),0)/100</f>
        <v>0.03</v>
      </c>
      <c r="BB278" s="0" t="n">
        <f aca="false">IF(B278&lt;207,IF(NOT(B278=B277),IF(N278&gt;25,(J278-I278)/100,0),IF(BB277&gt;0,IF(N278&gt;25,(J278-I278)/100,0),0)),0)</f>
        <v>0</v>
      </c>
      <c r="BC278" s="0" t="n">
        <f aca="false">SUMIF(B:B,B278,BB:BB)</f>
        <v>0</v>
      </c>
    </row>
    <row r="279" customFormat="false" ht="12.8" hidden="false" customHeight="false" outlineLevel="0" collapsed="false">
      <c r="A279" s="14" t="n">
        <v>4014</v>
      </c>
      <c r="B279" s="15" t="n">
        <v>421</v>
      </c>
      <c r="C279" s="15" t="n">
        <v>77</v>
      </c>
      <c r="D279" s="16" t="n">
        <v>15320</v>
      </c>
      <c r="E279" s="16" t="s">
        <v>533</v>
      </c>
      <c r="F279" s="16" t="s">
        <v>729</v>
      </c>
      <c r="G279" s="16" t="n">
        <v>1</v>
      </c>
      <c r="H279" s="16" t="s">
        <v>757</v>
      </c>
      <c r="I279" s="16" t="n">
        <v>0</v>
      </c>
      <c r="J279" s="16" t="n">
        <v>25</v>
      </c>
      <c r="K279" s="44" t="n">
        <v>2.5</v>
      </c>
      <c r="L279" s="18" t="n">
        <v>1</v>
      </c>
      <c r="M279" s="18" t="n">
        <v>4</v>
      </c>
      <c r="N279" s="19" t="n">
        <v>30</v>
      </c>
      <c r="O279" s="16" t="n">
        <v>25</v>
      </c>
      <c r="P279" s="16" t="n">
        <v>35</v>
      </c>
      <c r="Q279" s="20" t="n">
        <v>45</v>
      </c>
      <c r="R279" s="21" t="n">
        <v>75</v>
      </c>
      <c r="S279" s="16" t="n">
        <v>50</v>
      </c>
      <c r="T279" s="16" t="n">
        <v>90</v>
      </c>
      <c r="U279" s="16" t="n">
        <v>85</v>
      </c>
      <c r="V279" s="16" t="n">
        <v>70</v>
      </c>
      <c r="W279" s="16" t="n">
        <v>100</v>
      </c>
      <c r="X279" s="22" t="n">
        <v>7.3</v>
      </c>
      <c r="Y279" s="18" t="n">
        <v>7.1</v>
      </c>
      <c r="Z279" s="18" t="n">
        <v>7.8</v>
      </c>
      <c r="AA279" s="23" t="n">
        <v>7</v>
      </c>
      <c r="AB279" s="15" t="n">
        <v>1.33066023574754</v>
      </c>
      <c r="AC279" s="16" t="n">
        <v>210</v>
      </c>
      <c r="AD279" s="16" t="n">
        <v>1</v>
      </c>
      <c r="AE279" s="16" t="s">
        <v>790</v>
      </c>
      <c r="AF279" s="15" t="n">
        <f aca="false">VLOOKUP($AE279,STARING_REEKSEN!$A:$J,3,0)</f>
        <v>0.01</v>
      </c>
      <c r="AG279" s="15" t="n">
        <f aca="false">VLOOKUP($AE279,STARING_REEKSEN!$A:$J,4,0)</f>
        <v>0.448</v>
      </c>
      <c r="AH279" s="15" t="n">
        <f aca="false">VLOOKUP($AE279,STARING_REEKSEN!$A:$J,5,0)*100</f>
        <v>1.28</v>
      </c>
      <c r="AI279" s="15" t="n">
        <f aca="false">VLOOKUP($AE279,STARING_REEKSEN!$A:$J,6,0)</f>
        <v>1.135</v>
      </c>
      <c r="AJ279" s="15" t="n">
        <f aca="false">VLOOKUP($AE279,STARING_REEKSEN!$A:$J,7,0)/100</f>
        <v>0.0383</v>
      </c>
      <c r="AK279" s="24" t="n">
        <f aca="false">VLOOKUP($AE279,STARING_REEKSEN!$A:$J,8,0)</f>
        <v>4.581</v>
      </c>
      <c r="AL279" s="15" t="n">
        <f aca="false">1-(1/AI279)</f>
        <v>0.118942731277533</v>
      </c>
      <c r="AM279" s="0" t="n">
        <f aca="false">(I279)/100</f>
        <v>0</v>
      </c>
      <c r="AN279" s="25" t="n">
        <f aca="false">1+POWER(AH279*AM279,AI279)</f>
        <v>1</v>
      </c>
      <c r="AO279" s="25" t="n">
        <f aca="false">POWER(AH279*AM279,AI279-1)</f>
        <v>0</v>
      </c>
      <c r="AP279" s="25" t="n">
        <f aca="false">POWER(POWER(AN279,AL279)-AO279,2)</f>
        <v>1</v>
      </c>
      <c r="AQ279" s="25" t="n">
        <f aca="false">POWER(AN279,AL279*(AK279+2))</f>
        <v>1</v>
      </c>
      <c r="AR279" s="26" t="n">
        <f aca="false">AJ279</f>
        <v>0.0383</v>
      </c>
      <c r="AS279" s="15" t="n">
        <f aca="false">(J279-I279)/100</f>
        <v>0.25</v>
      </c>
      <c r="AT279" s="15" t="n">
        <f aca="false">AR279*AS279</f>
        <v>0.009575</v>
      </c>
      <c r="AU279" s="15" t="n">
        <f aca="false">AF279+(AG279-AF279)/POWER(AN279,AL279)</f>
        <v>0.448</v>
      </c>
      <c r="AV279" s="15" t="n">
        <f aca="false">AU279*AS279</f>
        <v>0.112</v>
      </c>
      <c r="AW279" s="15" t="n">
        <f aca="false">K279*AS279</f>
        <v>0.625</v>
      </c>
      <c r="AX279" s="42" t="n">
        <f aca="false">ROUND(SUMIF(B:B,B279,AT:AT)/SUMIF(B:B,B279,AS:AS),4)</f>
        <v>0.0303</v>
      </c>
      <c r="AY279" s="42" t="n">
        <f aca="false">IF(SUMIF(B:B,B279,AS:AS)&lt;=0,0,AX279)</f>
        <v>0.0303</v>
      </c>
      <c r="AZ279" s="15" t="n">
        <f aca="false">ROUND(SUMIF(B:B,B279,AV:AV)/SUMIF(B:B,B279,AS:AS),2)</f>
        <v>0.42</v>
      </c>
      <c r="BA279" s="0" t="n">
        <f aca="false">ROUND(SUMIF(B:B,B279,AW:AW)/SUMIF(B:B,B279,AS:AS),0)/100</f>
        <v>0.01</v>
      </c>
      <c r="BB279" s="0" t="n">
        <f aca="false">IF(B279&lt;207,IF(NOT(B279=B278),IF(N279&gt;25,(J279-I279)/100,0),IF(BB278&gt;0,IF(N279&gt;25,(J279-I279)/100,0),0)),0)</f>
        <v>0</v>
      </c>
      <c r="BC279" s="0" t="n">
        <f aca="false">SUMIF(B:B,B279,BB:BB)</f>
        <v>0</v>
      </c>
    </row>
    <row r="280" customFormat="false" ht="12.8" hidden="false" customHeight="false" outlineLevel="0" collapsed="false">
      <c r="A280" s="14" t="n">
        <v>4014</v>
      </c>
      <c r="B280" s="15" t="n">
        <v>421</v>
      </c>
      <c r="C280" s="15" t="n">
        <v>77</v>
      </c>
      <c r="D280" s="16" t="n">
        <v>15320</v>
      </c>
      <c r="E280" s="16" t="s">
        <v>533</v>
      </c>
      <c r="F280" s="16" t="s">
        <v>729</v>
      </c>
      <c r="G280" s="16" t="n">
        <v>2</v>
      </c>
      <c r="H280" s="16" t="s">
        <v>705</v>
      </c>
      <c r="I280" s="16" t="n">
        <v>25</v>
      </c>
      <c r="J280" s="16" t="n">
        <v>40</v>
      </c>
      <c r="K280" s="44" t="n">
        <v>1.2</v>
      </c>
      <c r="L280" s="18" t="n">
        <v>0.5</v>
      </c>
      <c r="M280" s="18" t="n">
        <v>3</v>
      </c>
      <c r="N280" s="19" t="n">
        <v>30</v>
      </c>
      <c r="O280" s="16" t="n">
        <v>25</v>
      </c>
      <c r="P280" s="16" t="n">
        <v>35</v>
      </c>
      <c r="Q280" s="20" t="n">
        <v>45</v>
      </c>
      <c r="R280" s="21" t="n">
        <v>75</v>
      </c>
      <c r="S280" s="16" t="n">
        <v>50</v>
      </c>
      <c r="T280" s="16" t="n">
        <v>90</v>
      </c>
      <c r="U280" s="16" t="n">
        <v>85</v>
      </c>
      <c r="V280" s="16" t="n">
        <v>70</v>
      </c>
      <c r="W280" s="16" t="n">
        <v>100</v>
      </c>
      <c r="X280" s="22" t="n">
        <v>7.4</v>
      </c>
      <c r="Y280" s="18" t="n">
        <v>7.1</v>
      </c>
      <c r="Z280" s="18" t="n">
        <v>7.8</v>
      </c>
      <c r="AA280" s="23" t="n">
        <v>8</v>
      </c>
      <c r="AB280" s="15" t="n">
        <v>1.37272515141889</v>
      </c>
      <c r="AC280" s="16" t="n">
        <v>210</v>
      </c>
      <c r="AD280" s="16" t="n">
        <v>0</v>
      </c>
      <c r="AE280" s="16" t="s">
        <v>738</v>
      </c>
      <c r="AF280" s="15" t="n">
        <f aca="false">VLOOKUP($AE280,STARING_REEKSEN!$A:$J,3,0)</f>
        <v>0</v>
      </c>
      <c r="AG280" s="15" t="n">
        <f aca="false">VLOOKUP($AE280,STARING_REEKSEN!$A:$J,4,0)</f>
        <v>0.444</v>
      </c>
      <c r="AH280" s="15" t="n">
        <f aca="false">VLOOKUP($AE280,STARING_REEKSEN!$A:$J,5,0)*100</f>
        <v>1.43</v>
      </c>
      <c r="AI280" s="15" t="n">
        <f aca="false">VLOOKUP($AE280,STARING_REEKSEN!$A:$J,6,0)</f>
        <v>1.126</v>
      </c>
      <c r="AJ280" s="15" t="n">
        <f aca="false">VLOOKUP($AE280,STARING_REEKSEN!$A:$J,7,0)/100</f>
        <v>0.0212</v>
      </c>
      <c r="AK280" s="24" t="n">
        <f aca="false">VLOOKUP($AE280,STARING_REEKSEN!$A:$J,8,0)</f>
        <v>2.357</v>
      </c>
      <c r="AL280" s="15" t="n">
        <f aca="false">1-(1/AI280)</f>
        <v>0.11190053285968</v>
      </c>
      <c r="AM280" s="0" t="n">
        <f aca="false">(I280)/100</f>
        <v>0.25</v>
      </c>
      <c r="AN280" s="25" t="n">
        <f aca="false">1+POWER(AH280*AM280,AI280)</f>
        <v>1.31404279066013</v>
      </c>
      <c r="AO280" s="25" t="n">
        <f aca="false">POWER(AH280*AM280,AI280-1)</f>
        <v>0.878441372475893</v>
      </c>
      <c r="AP280" s="25" t="n">
        <f aca="false">POWER(POWER(AN280,AL280)-AO280,2)</f>
        <v>0.0232841332655443</v>
      </c>
      <c r="AQ280" s="25" t="n">
        <f aca="false">POWER(AN280,AL280*(AK280+2))</f>
        <v>1.14242616001035</v>
      </c>
      <c r="AR280" s="26" t="n">
        <f aca="false">AJ280</f>
        <v>0.0212</v>
      </c>
      <c r="AS280" s="15" t="n">
        <f aca="false">(J280-I280)/100</f>
        <v>0.15</v>
      </c>
      <c r="AT280" s="15" t="n">
        <f aca="false">AR280*AS280</f>
        <v>0.00318</v>
      </c>
      <c r="AU280" s="15" t="n">
        <f aca="false">AF280+(AG280-AF280)/POWER(AN280,AL280)</f>
        <v>0.430636168703643</v>
      </c>
      <c r="AV280" s="15" t="n">
        <f aca="false">AU280*AS280</f>
        <v>0.0645954253055465</v>
      </c>
      <c r="AW280" s="15" t="n">
        <f aca="false">K280*AS280</f>
        <v>0.18</v>
      </c>
      <c r="AX280" s="42" t="n">
        <f aca="false">ROUND(SUMIF(B:B,B280,AT:AT)/SUMIF(B:B,B280,AS:AS),4)</f>
        <v>0.0303</v>
      </c>
      <c r="AY280" s="42" t="n">
        <f aca="false">IF(SUMIF(B:B,B280,AS:AS)&lt;=0,0,AX280)</f>
        <v>0.0303</v>
      </c>
      <c r="AZ280" s="15" t="n">
        <f aca="false">ROUND(SUMIF(B:B,B280,AV:AV)/SUMIF(B:B,B280,AS:AS),2)</f>
        <v>0.42</v>
      </c>
      <c r="BA280" s="0" t="n">
        <f aca="false">ROUND(SUMIF(B:B,B280,AW:AW)/SUMIF(B:B,B280,AS:AS),0)/100</f>
        <v>0.01</v>
      </c>
      <c r="BB280" s="0" t="n">
        <f aca="false">IF(B280&lt;207,IF(NOT(B280=B279),IF(N280&gt;25,(J280-I280)/100,0),IF(BB279&gt;0,IF(N280&gt;25,(J280-I280)/100,0),0)),0)</f>
        <v>0</v>
      </c>
      <c r="BC280" s="0" t="n">
        <f aca="false">SUMIF(B:B,B280,BB:BB)</f>
        <v>0</v>
      </c>
    </row>
    <row r="281" customFormat="false" ht="12.8" hidden="false" customHeight="false" outlineLevel="0" collapsed="false">
      <c r="A281" s="14" t="n">
        <v>4014</v>
      </c>
      <c r="B281" s="15" t="n">
        <v>421</v>
      </c>
      <c r="C281" s="15" t="n">
        <v>77</v>
      </c>
      <c r="D281" s="16" t="n">
        <v>15320</v>
      </c>
      <c r="E281" s="16" t="s">
        <v>533</v>
      </c>
      <c r="F281" s="16" t="s">
        <v>729</v>
      </c>
      <c r="G281" s="16" t="n">
        <v>3</v>
      </c>
      <c r="H281" s="16" t="s">
        <v>760</v>
      </c>
      <c r="I281" s="16" t="n">
        <v>40</v>
      </c>
      <c r="J281" s="16" t="n">
        <v>80</v>
      </c>
      <c r="K281" s="44" t="n">
        <v>0.8</v>
      </c>
      <c r="L281" s="18" t="n">
        <v>0.5</v>
      </c>
      <c r="M281" s="18" t="n">
        <v>3</v>
      </c>
      <c r="N281" s="19" t="n">
        <v>28</v>
      </c>
      <c r="O281" s="16" t="n">
        <v>12</v>
      </c>
      <c r="P281" s="16" t="n">
        <v>40</v>
      </c>
      <c r="Q281" s="20" t="n">
        <v>44</v>
      </c>
      <c r="R281" s="21" t="n">
        <v>72</v>
      </c>
      <c r="S281" s="16" t="n">
        <v>50</v>
      </c>
      <c r="T281" s="16" t="n">
        <v>90</v>
      </c>
      <c r="U281" s="16" t="n">
        <v>85</v>
      </c>
      <c r="V281" s="16" t="n">
        <v>70</v>
      </c>
      <c r="W281" s="16" t="n">
        <v>100</v>
      </c>
      <c r="X281" s="22" t="n">
        <v>7.4</v>
      </c>
      <c r="Y281" s="18" t="n">
        <v>7.1</v>
      </c>
      <c r="Z281" s="18" t="n">
        <v>7.8</v>
      </c>
      <c r="AA281" s="23" t="n">
        <v>8</v>
      </c>
      <c r="AB281" s="15" t="n">
        <v>1.40518392205284</v>
      </c>
      <c r="AC281" s="16" t="n">
        <v>210</v>
      </c>
      <c r="AD281" s="16" t="n">
        <v>0</v>
      </c>
      <c r="AE281" s="16" t="s">
        <v>738</v>
      </c>
      <c r="AF281" s="15" t="n">
        <f aca="false">VLOOKUP($AE281,STARING_REEKSEN!$A:$J,3,0)</f>
        <v>0</v>
      </c>
      <c r="AG281" s="15" t="n">
        <f aca="false">VLOOKUP($AE281,STARING_REEKSEN!$A:$J,4,0)</f>
        <v>0.444</v>
      </c>
      <c r="AH281" s="15" t="n">
        <f aca="false">VLOOKUP($AE281,STARING_REEKSEN!$A:$J,5,0)*100</f>
        <v>1.43</v>
      </c>
      <c r="AI281" s="15" t="n">
        <f aca="false">VLOOKUP($AE281,STARING_REEKSEN!$A:$J,6,0)</f>
        <v>1.126</v>
      </c>
      <c r="AJ281" s="15" t="n">
        <f aca="false">VLOOKUP($AE281,STARING_REEKSEN!$A:$J,7,0)/100</f>
        <v>0.0212</v>
      </c>
      <c r="AK281" s="24" t="n">
        <f aca="false">VLOOKUP($AE281,STARING_REEKSEN!$A:$J,8,0)</f>
        <v>2.357</v>
      </c>
      <c r="AL281" s="15" t="n">
        <f aca="false">1-(1/AI281)</f>
        <v>0.11190053285968</v>
      </c>
      <c r="AM281" s="0" t="n">
        <f aca="false">(I281)/100</f>
        <v>0.4</v>
      </c>
      <c r="AN281" s="25" t="n">
        <f aca="false">1+POWER(AH281*AM281,AI281)</f>
        <v>1.53312362501693</v>
      </c>
      <c r="AO281" s="25" t="n">
        <f aca="false">POWER(AH281*AM281,AI281-1)</f>
        <v>0.93203430947016</v>
      </c>
      <c r="AP281" s="25" t="n">
        <f aca="false">POWER(POWER(AN281,AL281)-AO281,2)</f>
        <v>0.0136757165763451</v>
      </c>
      <c r="AQ281" s="25" t="n">
        <f aca="false">POWER(AN281,AL281*(AK281+2))</f>
        <v>1.23162435271444</v>
      </c>
      <c r="AR281" s="26" t="n">
        <f aca="false">AJ281</f>
        <v>0.0212</v>
      </c>
      <c r="AS281" s="15" t="n">
        <f aca="false">(J281-I281)/100</f>
        <v>0.4</v>
      </c>
      <c r="AT281" s="15" t="n">
        <f aca="false">AR281*AS281</f>
        <v>0.00848</v>
      </c>
      <c r="AU281" s="15" t="n">
        <f aca="false">AF281+(AG281-AF281)/POWER(AN281,AL281)</f>
        <v>0.423269314887258</v>
      </c>
      <c r="AV281" s="15" t="n">
        <f aca="false">AU281*AS281</f>
        <v>0.169307725954903</v>
      </c>
      <c r="AW281" s="15" t="n">
        <f aca="false">K281*AS281</f>
        <v>0.32</v>
      </c>
      <c r="AX281" s="42" t="n">
        <f aca="false">ROUND(SUMIF(B:B,B281,AT:AT)/SUMIF(B:B,B281,AS:AS),4)</f>
        <v>0.0303</v>
      </c>
      <c r="AY281" s="42" t="n">
        <f aca="false">IF(SUMIF(B:B,B281,AS:AS)&lt;=0,0,AX281)</f>
        <v>0.0303</v>
      </c>
      <c r="AZ281" s="15" t="n">
        <f aca="false">ROUND(SUMIF(B:B,B281,AV:AV)/SUMIF(B:B,B281,AS:AS),2)</f>
        <v>0.42</v>
      </c>
      <c r="BA281" s="0" t="n">
        <f aca="false">ROUND(SUMIF(B:B,B281,AW:AW)/SUMIF(B:B,B281,AS:AS),0)/100</f>
        <v>0.01</v>
      </c>
      <c r="BB281" s="0" t="n">
        <f aca="false">IF(B281&lt;207,IF(NOT(B281=B280),IF(N281&gt;25,(J281-I281)/100,0),IF(BB280&gt;0,IF(N281&gt;25,(J281-I281)/100,0),0)),0)</f>
        <v>0</v>
      </c>
      <c r="BC281" s="0" t="n">
        <f aca="false">SUMIF(B:B,B281,BB:BB)</f>
        <v>0</v>
      </c>
    </row>
    <row r="282" customFormat="false" ht="12.8" hidden="false" customHeight="false" outlineLevel="0" collapsed="false">
      <c r="A282" s="14" t="n">
        <v>4014</v>
      </c>
      <c r="B282" s="15" t="n">
        <v>421</v>
      </c>
      <c r="C282" s="15" t="n">
        <v>77</v>
      </c>
      <c r="D282" s="16" t="n">
        <v>15320</v>
      </c>
      <c r="E282" s="16" t="s">
        <v>533</v>
      </c>
      <c r="F282" s="16" t="s">
        <v>729</v>
      </c>
      <c r="G282" s="16" t="n">
        <v>4</v>
      </c>
      <c r="H282" s="16" t="s">
        <v>761</v>
      </c>
      <c r="I282" s="16" t="n">
        <v>80</v>
      </c>
      <c r="J282" s="16" t="n">
        <v>120</v>
      </c>
      <c r="K282" s="44" t="n">
        <v>0.7</v>
      </c>
      <c r="L282" s="18" t="n">
        <v>0.5</v>
      </c>
      <c r="M282" s="18" t="n">
        <v>3</v>
      </c>
      <c r="N282" s="19" t="n">
        <v>15</v>
      </c>
      <c r="O282" s="16" t="n">
        <v>8</v>
      </c>
      <c r="P282" s="16" t="n">
        <v>40</v>
      </c>
      <c r="Q282" s="20" t="n">
        <v>23</v>
      </c>
      <c r="R282" s="21" t="n">
        <v>38</v>
      </c>
      <c r="S282" s="16" t="n">
        <v>30</v>
      </c>
      <c r="T282" s="16" t="n">
        <v>90</v>
      </c>
      <c r="U282" s="16" t="n">
        <v>85</v>
      </c>
      <c r="V282" s="16" t="n">
        <v>70</v>
      </c>
      <c r="W282" s="16" t="n">
        <v>100</v>
      </c>
      <c r="X282" s="22" t="n">
        <v>7.4</v>
      </c>
      <c r="Y282" s="18" t="n">
        <v>7.1</v>
      </c>
      <c r="Z282" s="18" t="n">
        <v>7.8</v>
      </c>
      <c r="AA282" s="23" t="n">
        <v>8</v>
      </c>
      <c r="AB282" s="15" t="n">
        <v>1.52140560037831</v>
      </c>
      <c r="AC282" s="16" t="n">
        <v>210</v>
      </c>
      <c r="AD282" s="16" t="n">
        <v>0</v>
      </c>
      <c r="AE282" s="16" t="s">
        <v>767</v>
      </c>
      <c r="AF282" s="15" t="n">
        <f aca="false">VLOOKUP($AE282,STARING_REEKSEN!$A:$J,3,0)</f>
        <v>0</v>
      </c>
      <c r="AG282" s="15" t="n">
        <f aca="false">VLOOKUP($AE282,STARING_REEKSEN!$A:$J,4,0)</f>
        <v>0.458</v>
      </c>
      <c r="AH282" s="15" t="n">
        <f aca="false">VLOOKUP($AE282,STARING_REEKSEN!$A:$J,5,0)*100</f>
        <v>0.97</v>
      </c>
      <c r="AI282" s="15" t="n">
        <f aca="false">VLOOKUP($AE282,STARING_REEKSEN!$A:$J,6,0)</f>
        <v>1.376</v>
      </c>
      <c r="AJ282" s="15" t="n">
        <f aca="false">VLOOKUP($AE282,STARING_REEKSEN!$A:$J,7,0)/100</f>
        <v>0.0377</v>
      </c>
      <c r="AK282" s="24" t="n">
        <f aca="false">VLOOKUP($AE282,STARING_REEKSEN!$A:$J,8,0)</f>
        <v>-1.013</v>
      </c>
      <c r="AL282" s="15" t="n">
        <f aca="false">1-(1/AI282)</f>
        <v>0.273255813953488</v>
      </c>
      <c r="AM282" s="0" t="n">
        <f aca="false">(I282)/100</f>
        <v>0.8</v>
      </c>
      <c r="AN282" s="25" t="n">
        <f aca="false">1+POWER(AH282*AM282,AI282)</f>
        <v>1.70542318340337</v>
      </c>
      <c r="AO282" s="25" t="n">
        <f aca="false">POWER(AH282*AM282,AI282-1)</f>
        <v>0.909050494076502</v>
      </c>
      <c r="AP282" s="25" t="n">
        <f aca="false">POWER(POWER(AN282,AL282)-AO282,2)</f>
        <v>0.0615002658301278</v>
      </c>
      <c r="AQ282" s="25" t="n">
        <f aca="false">POWER(AN282,AL282*(AK282+2))</f>
        <v>1.15485096858342</v>
      </c>
      <c r="AR282" s="26" t="n">
        <f aca="false">AJ282</f>
        <v>0.0377</v>
      </c>
      <c r="AS282" s="15" t="n">
        <f aca="false">(J282-I282)/100</f>
        <v>0.4</v>
      </c>
      <c r="AT282" s="15" t="n">
        <f aca="false">AR282*AS282</f>
        <v>0.01508</v>
      </c>
      <c r="AU282" s="15" t="n">
        <f aca="false">AF282+(AG282-AF282)/POWER(AN282,AL282)</f>
        <v>0.39583664020987</v>
      </c>
      <c r="AV282" s="15" t="n">
        <f aca="false">AU282*AS282</f>
        <v>0.158334656083948</v>
      </c>
      <c r="AW282" s="15" t="n">
        <f aca="false">K282*AS282</f>
        <v>0.28</v>
      </c>
      <c r="AX282" s="42" t="n">
        <f aca="false">ROUND(SUMIF(B:B,B282,AT:AT)/SUMIF(B:B,B282,AS:AS),4)</f>
        <v>0.0303</v>
      </c>
      <c r="AY282" s="42" t="n">
        <f aca="false">IF(SUMIF(B:B,B282,AS:AS)&lt;=0,0,AX282)</f>
        <v>0.0303</v>
      </c>
      <c r="AZ282" s="15" t="n">
        <f aca="false">ROUND(SUMIF(B:B,B282,AV:AV)/SUMIF(B:B,B282,AS:AS),2)</f>
        <v>0.42</v>
      </c>
      <c r="BA282" s="0" t="n">
        <f aca="false">ROUND(SUMIF(B:B,B282,AW:AW)/SUMIF(B:B,B282,AS:AS),0)/100</f>
        <v>0.01</v>
      </c>
      <c r="BB282" s="0" t="n">
        <f aca="false">IF(B282&lt;207,IF(NOT(B282=B281),IF(N282&gt;25,(J282-I282)/100,0),IF(BB281&gt;0,IF(N282&gt;25,(J282-I282)/100,0),0)),0)</f>
        <v>0</v>
      </c>
      <c r="BC282" s="0" t="n">
        <f aca="false">SUMIF(B:B,B282,BB:BB)</f>
        <v>0</v>
      </c>
    </row>
    <row r="283" customFormat="false" ht="12.8" hidden="false" customHeight="false" outlineLevel="0" collapsed="false">
      <c r="A283" s="14" t="n">
        <v>4010</v>
      </c>
      <c r="B283" s="15" t="n">
        <v>422</v>
      </c>
      <c r="C283" s="15" t="n">
        <v>56</v>
      </c>
      <c r="D283" s="16" t="n">
        <v>16160</v>
      </c>
      <c r="E283" s="16" t="s">
        <v>317</v>
      </c>
      <c r="F283" s="16" t="s">
        <v>700</v>
      </c>
      <c r="G283" s="16" t="n">
        <v>1</v>
      </c>
      <c r="H283" s="16" t="s">
        <v>799</v>
      </c>
      <c r="I283" s="16" t="n">
        <v>0</v>
      </c>
      <c r="J283" s="16" t="n">
        <v>8</v>
      </c>
      <c r="K283" s="44" t="n">
        <v>6</v>
      </c>
      <c r="L283" s="18" t="n">
        <v>2</v>
      </c>
      <c r="M283" s="18" t="n">
        <v>10</v>
      </c>
      <c r="N283" s="19" t="n">
        <v>40</v>
      </c>
      <c r="O283" s="16" t="n">
        <v>35</v>
      </c>
      <c r="P283" s="16" t="n">
        <v>50</v>
      </c>
      <c r="Q283" s="20" t="n">
        <v>45</v>
      </c>
      <c r="R283" s="21" t="n">
        <v>85</v>
      </c>
      <c r="S283" s="16" t="n">
        <v>60</v>
      </c>
      <c r="T283" s="16" t="n">
        <v>95</v>
      </c>
      <c r="U283" s="16" t="n">
        <v>140</v>
      </c>
      <c r="V283" s="16" t="n">
        <v>110</v>
      </c>
      <c r="W283" s="16" t="n">
        <v>170</v>
      </c>
      <c r="X283" s="22" t="n">
        <v>5.5</v>
      </c>
      <c r="Y283" s="18" t="n">
        <v>5</v>
      </c>
      <c r="Z283" s="18" t="n">
        <v>6</v>
      </c>
      <c r="AA283" s="23" t="n">
        <v>0.1</v>
      </c>
      <c r="AB283" s="15" t="n">
        <v>1.15150164846303</v>
      </c>
      <c r="AC283" s="16" t="n">
        <v>320</v>
      </c>
      <c r="AD283" s="16" t="n">
        <v>1</v>
      </c>
      <c r="AE283" s="16" t="s">
        <v>795</v>
      </c>
      <c r="AF283" s="15" t="n">
        <f aca="false">VLOOKUP($AE283,STARING_REEKSEN!$A:$J,3,0)</f>
        <v>0.01</v>
      </c>
      <c r="AG283" s="15" t="n">
        <f aca="false">VLOOKUP($AE283,STARING_REEKSEN!$A:$J,4,0)</f>
        <v>0.591</v>
      </c>
      <c r="AH283" s="15" t="n">
        <f aca="false">VLOOKUP($AE283,STARING_REEKSEN!$A:$J,5,0)*100</f>
        <v>2.16</v>
      </c>
      <c r="AI283" s="15" t="n">
        <f aca="false">VLOOKUP($AE283,STARING_REEKSEN!$A:$J,6,0)</f>
        <v>1.107</v>
      </c>
      <c r="AJ283" s="15" t="n">
        <f aca="false">VLOOKUP($AE283,STARING_REEKSEN!$A:$J,7,0)/100</f>
        <v>0.0631</v>
      </c>
      <c r="AK283" s="24" t="n">
        <f aca="false">VLOOKUP($AE283,STARING_REEKSEN!$A:$J,8,0)</f>
        <v>-5.549</v>
      </c>
      <c r="AL283" s="15" t="n">
        <f aca="false">1-(1/AI283)</f>
        <v>0.096657633242999</v>
      </c>
      <c r="AM283" s="0" t="n">
        <f aca="false">(I283)/100</f>
        <v>0</v>
      </c>
      <c r="AN283" s="25" t="n">
        <f aca="false">1+POWER(AH283*AM283,AI283)</f>
        <v>1</v>
      </c>
      <c r="AO283" s="25" t="n">
        <f aca="false">POWER(AH283*AM283,AI283-1)</f>
        <v>0</v>
      </c>
      <c r="AP283" s="25" t="n">
        <f aca="false">POWER(POWER(AN283,AL283)-AO283,2)</f>
        <v>1</v>
      </c>
      <c r="AQ283" s="25" t="n">
        <f aca="false">POWER(AN283,AL283*(AK283+2))</f>
        <v>1</v>
      </c>
      <c r="AR283" s="26" t="n">
        <f aca="false">AJ283</f>
        <v>0.0631</v>
      </c>
      <c r="AS283" s="15" t="n">
        <f aca="false">(J283-I283)/100</f>
        <v>0.08</v>
      </c>
      <c r="AT283" s="15" t="n">
        <f aca="false">AR283*AS283</f>
        <v>0.005048</v>
      </c>
      <c r="AU283" s="15" t="n">
        <f aca="false">AF283+(AG283-AF283)/POWER(AN283,AL283)</f>
        <v>0.591</v>
      </c>
      <c r="AV283" s="15" t="n">
        <f aca="false">AU283*AS283</f>
        <v>0.04728</v>
      </c>
      <c r="AW283" s="15" t="n">
        <f aca="false">K283*AS283</f>
        <v>0.48</v>
      </c>
      <c r="AX283" s="42" t="n">
        <f aca="false">ROUND(SUMIF(B:B,B283,AT:AT)/SUMIF(B:B,B283,AS:AS),4)</f>
        <v>0.0567</v>
      </c>
      <c r="AY283" s="42" t="n">
        <f aca="false">IF(SUMIF(B:B,B283,AS:AS)&lt;=0,0,AX283)</f>
        <v>0.0567</v>
      </c>
      <c r="AZ283" s="15" t="n">
        <f aca="false">ROUND(SUMIF(B:B,B283,AV:AV)/SUMIF(B:B,B283,AS:AS),2)</f>
        <v>0.51</v>
      </c>
      <c r="BA283" s="0" t="n">
        <f aca="false">ROUND(SUMIF(B:B,B283,AW:AW)/SUMIF(B:B,B283,AS:AS),0)/100</f>
        <v>0.02</v>
      </c>
      <c r="BB283" s="0" t="n">
        <f aca="false">IF(B283&lt;207,IF(NOT(B283=B282),IF(N283&gt;25,(J283-I283)/100,0),IF(BB282&gt;0,IF(N283&gt;25,(J283-I283)/100,0),0)),0)</f>
        <v>0</v>
      </c>
      <c r="BC283" s="0" t="n">
        <f aca="false">SUMIF(B:B,B283,BB:BB)</f>
        <v>0</v>
      </c>
    </row>
    <row r="284" customFormat="false" ht="12.8" hidden="false" customHeight="false" outlineLevel="0" collapsed="false">
      <c r="A284" s="14" t="n">
        <v>4010</v>
      </c>
      <c r="B284" s="15" t="n">
        <v>422</v>
      </c>
      <c r="C284" s="15" t="n">
        <v>56</v>
      </c>
      <c r="D284" s="16" t="n">
        <v>16160</v>
      </c>
      <c r="E284" s="16" t="s">
        <v>317</v>
      </c>
      <c r="F284" s="16" t="s">
        <v>700</v>
      </c>
      <c r="G284" s="16" t="n">
        <v>2</v>
      </c>
      <c r="H284" s="16" t="s">
        <v>711</v>
      </c>
      <c r="I284" s="16" t="n">
        <v>8</v>
      </c>
      <c r="J284" s="16" t="n">
        <v>15</v>
      </c>
      <c r="K284" s="44" t="n">
        <v>3</v>
      </c>
      <c r="L284" s="18" t="n">
        <v>2</v>
      </c>
      <c r="M284" s="18" t="n">
        <v>8</v>
      </c>
      <c r="N284" s="19" t="n">
        <v>40</v>
      </c>
      <c r="O284" s="16" t="n">
        <v>35</v>
      </c>
      <c r="P284" s="16" t="n">
        <v>50</v>
      </c>
      <c r="Q284" s="20" t="n">
        <v>45</v>
      </c>
      <c r="R284" s="21" t="n">
        <v>85</v>
      </c>
      <c r="S284" s="16" t="n">
        <v>60</v>
      </c>
      <c r="T284" s="16" t="n">
        <v>95</v>
      </c>
      <c r="U284" s="16" t="n">
        <v>140</v>
      </c>
      <c r="V284" s="16" t="n">
        <v>110</v>
      </c>
      <c r="W284" s="16" t="n">
        <v>170</v>
      </c>
      <c r="X284" s="22" t="n">
        <v>5.5</v>
      </c>
      <c r="Y284" s="18" t="n">
        <v>5</v>
      </c>
      <c r="Z284" s="18" t="n">
        <v>6</v>
      </c>
      <c r="AA284" s="23" t="n">
        <v>0.1</v>
      </c>
      <c r="AB284" s="15" t="n">
        <v>1.24969338013545</v>
      </c>
      <c r="AC284" s="16" t="n">
        <v>320</v>
      </c>
      <c r="AD284" s="16" t="n">
        <v>1</v>
      </c>
      <c r="AE284" s="16" t="s">
        <v>795</v>
      </c>
      <c r="AF284" s="15" t="n">
        <f aca="false">VLOOKUP($AE284,STARING_REEKSEN!$A:$J,3,0)</f>
        <v>0.01</v>
      </c>
      <c r="AG284" s="15" t="n">
        <f aca="false">VLOOKUP($AE284,STARING_REEKSEN!$A:$J,4,0)</f>
        <v>0.591</v>
      </c>
      <c r="AH284" s="15" t="n">
        <f aca="false">VLOOKUP($AE284,STARING_REEKSEN!$A:$J,5,0)*100</f>
        <v>2.16</v>
      </c>
      <c r="AI284" s="15" t="n">
        <f aca="false">VLOOKUP($AE284,STARING_REEKSEN!$A:$J,6,0)</f>
        <v>1.107</v>
      </c>
      <c r="AJ284" s="15" t="n">
        <f aca="false">VLOOKUP($AE284,STARING_REEKSEN!$A:$J,7,0)/100</f>
        <v>0.0631</v>
      </c>
      <c r="AK284" s="24" t="n">
        <f aca="false">VLOOKUP($AE284,STARING_REEKSEN!$A:$J,8,0)</f>
        <v>-5.549</v>
      </c>
      <c r="AL284" s="15" t="n">
        <f aca="false">1-(1/AI284)</f>
        <v>0.096657633242999</v>
      </c>
      <c r="AM284" s="0" t="n">
        <f aca="false">(I284)/100</f>
        <v>0.08</v>
      </c>
      <c r="AN284" s="25" t="n">
        <f aca="false">1+POWER(AH284*AM284,AI284)</f>
        <v>1.14320590234218</v>
      </c>
      <c r="AO284" s="25" t="n">
        <f aca="false">POWER(AH284*AM284,AI284-1)</f>
        <v>0.828737860776504</v>
      </c>
      <c r="AP284" s="25" t="n">
        <f aca="false">POWER(POWER(AN284,AL284)-AO284,2)</f>
        <v>0.0339600382419756</v>
      </c>
      <c r="AQ284" s="25" t="n">
        <f aca="false">POWER(AN284,AL284*(AK284+2))</f>
        <v>0.955126963799684</v>
      </c>
      <c r="AR284" s="26" t="n">
        <f aca="false">AJ284</f>
        <v>0.0631</v>
      </c>
      <c r="AS284" s="15" t="n">
        <f aca="false">(J284-I284)/100</f>
        <v>0.07</v>
      </c>
      <c r="AT284" s="15" t="n">
        <f aca="false">AR284*AS284</f>
        <v>0.004417</v>
      </c>
      <c r="AU284" s="15" t="n">
        <f aca="false">AF284+(AG284-AF284)/POWER(AN284,AL284)</f>
        <v>0.583532403622029</v>
      </c>
      <c r="AV284" s="15" t="n">
        <f aca="false">AU284*AS284</f>
        <v>0.040847268253542</v>
      </c>
      <c r="AW284" s="15" t="n">
        <f aca="false">K284*AS284</f>
        <v>0.21</v>
      </c>
      <c r="AX284" s="42" t="n">
        <f aca="false">ROUND(SUMIF(B:B,B284,AT:AT)/SUMIF(B:B,B284,AS:AS),4)</f>
        <v>0.0567</v>
      </c>
      <c r="AY284" s="42" t="n">
        <f aca="false">IF(SUMIF(B:B,B284,AS:AS)&lt;=0,0,AX284)</f>
        <v>0.0567</v>
      </c>
      <c r="AZ284" s="15" t="n">
        <f aca="false">ROUND(SUMIF(B:B,B284,AV:AV)/SUMIF(B:B,B284,AS:AS),2)</f>
        <v>0.51</v>
      </c>
      <c r="BA284" s="0" t="n">
        <f aca="false">ROUND(SUMIF(B:B,B284,AW:AW)/SUMIF(B:B,B284,AS:AS),0)/100</f>
        <v>0.02</v>
      </c>
      <c r="BB284" s="0" t="n">
        <f aca="false">IF(B284&lt;207,IF(NOT(B284=B283),IF(N284&gt;25,(J284-I284)/100,0),IF(BB283&gt;0,IF(N284&gt;25,(J284-I284)/100,0),0)),0)</f>
        <v>0</v>
      </c>
      <c r="BC284" s="0" t="n">
        <f aca="false">SUMIF(B:B,B284,BB:BB)</f>
        <v>0</v>
      </c>
    </row>
    <row r="285" customFormat="false" ht="12.8" hidden="false" customHeight="false" outlineLevel="0" collapsed="false">
      <c r="A285" s="14" t="n">
        <v>4010</v>
      </c>
      <c r="B285" s="15" t="n">
        <v>422</v>
      </c>
      <c r="C285" s="15" t="n">
        <v>56</v>
      </c>
      <c r="D285" s="16" t="n">
        <v>16160</v>
      </c>
      <c r="E285" s="16" t="s">
        <v>317</v>
      </c>
      <c r="F285" s="16" t="s">
        <v>700</v>
      </c>
      <c r="G285" s="16" t="n">
        <v>3</v>
      </c>
      <c r="H285" s="16" t="s">
        <v>717</v>
      </c>
      <c r="I285" s="16" t="n">
        <v>15</v>
      </c>
      <c r="J285" s="16" t="n">
        <v>30</v>
      </c>
      <c r="K285" s="44" t="n">
        <v>1.6</v>
      </c>
      <c r="L285" s="18" t="n">
        <v>1</v>
      </c>
      <c r="M285" s="18" t="n">
        <v>5</v>
      </c>
      <c r="N285" s="19" t="n">
        <v>45</v>
      </c>
      <c r="O285" s="16" t="n">
        <v>35</v>
      </c>
      <c r="P285" s="16" t="n">
        <v>60</v>
      </c>
      <c r="Q285" s="20" t="n">
        <v>45</v>
      </c>
      <c r="R285" s="21" t="n">
        <v>90</v>
      </c>
      <c r="S285" s="16" t="n">
        <v>60</v>
      </c>
      <c r="T285" s="16" t="n">
        <v>100</v>
      </c>
      <c r="U285" s="16" t="n">
        <v>140</v>
      </c>
      <c r="V285" s="16" t="n">
        <v>110</v>
      </c>
      <c r="W285" s="16" t="n">
        <v>170</v>
      </c>
      <c r="X285" s="22" t="n">
        <v>5.5</v>
      </c>
      <c r="Y285" s="18" t="n">
        <v>5</v>
      </c>
      <c r="Z285" s="18" t="n">
        <v>6</v>
      </c>
      <c r="AA285" s="23" t="n">
        <v>0.1</v>
      </c>
      <c r="AB285" s="15" t="n">
        <v>1.25699997417048</v>
      </c>
      <c r="AC285" s="16" t="n">
        <v>320</v>
      </c>
      <c r="AD285" s="16" t="n">
        <v>0</v>
      </c>
      <c r="AE285" s="16" t="s">
        <v>735</v>
      </c>
      <c r="AF285" s="15" t="n">
        <f aca="false">VLOOKUP($AE285,STARING_REEKSEN!$A:$J,3,0)</f>
        <v>0.01</v>
      </c>
      <c r="AG285" s="15" t="n">
        <f aca="false">VLOOKUP($AE285,STARING_REEKSEN!$A:$J,4,0)</f>
        <v>0.561</v>
      </c>
      <c r="AH285" s="15" t="n">
        <f aca="false">VLOOKUP($AE285,STARING_REEKSEN!$A:$J,5,0)*100</f>
        <v>0.88</v>
      </c>
      <c r="AI285" s="15" t="n">
        <f aca="false">VLOOKUP($AE285,STARING_REEKSEN!$A:$J,6,0)</f>
        <v>1.158</v>
      </c>
      <c r="AJ285" s="15" t="n">
        <f aca="false">VLOOKUP($AE285,STARING_REEKSEN!$A:$J,7,0)/100</f>
        <v>0.0108</v>
      </c>
      <c r="AK285" s="24" t="n">
        <f aca="false">VLOOKUP($AE285,STARING_REEKSEN!$A:$J,8,0)</f>
        <v>-3.172</v>
      </c>
      <c r="AL285" s="15" t="n">
        <f aca="false">1-(1/AI285)</f>
        <v>0.136442141623489</v>
      </c>
      <c r="AM285" s="0" t="n">
        <f aca="false">(I285)/100</f>
        <v>0.15</v>
      </c>
      <c r="AN285" s="25" t="n">
        <f aca="false">1+POWER(AH285*AM285,AI285)</f>
        <v>1.09585717203218</v>
      </c>
      <c r="AO285" s="25" t="n">
        <f aca="false">POWER(AH285*AM285,AI285-1)</f>
        <v>0.726190697213459</v>
      </c>
      <c r="AP285" s="25" t="n">
        <f aca="false">POWER(POWER(AN285,AL285)-AO285,2)</f>
        <v>0.0820118478094222</v>
      </c>
      <c r="AQ285" s="25" t="n">
        <f aca="false">POWER(AN285,AL285*(AK285+2))</f>
        <v>0.985468932907095</v>
      </c>
      <c r="AR285" s="26" t="n">
        <f aca="false">AJ285</f>
        <v>0.0108</v>
      </c>
      <c r="AS285" s="15" t="n">
        <f aca="false">(J285-I285)/100</f>
        <v>0.15</v>
      </c>
      <c r="AT285" s="15" t="n">
        <f aca="false">AR285*AS285</f>
        <v>0.00162</v>
      </c>
      <c r="AU285" s="15" t="n">
        <f aca="false">AF285+(AG285-AF285)/POWER(AN285,AL285)</f>
        <v>0.55416108958948</v>
      </c>
      <c r="AV285" s="15" t="n">
        <f aca="false">AU285*AS285</f>
        <v>0.083124163438422</v>
      </c>
      <c r="AW285" s="15" t="n">
        <f aca="false">K285*AS285</f>
        <v>0.24</v>
      </c>
      <c r="AX285" s="42" t="n">
        <f aca="false">ROUND(SUMIF(B:B,B285,AT:AT)/SUMIF(B:B,B285,AS:AS),4)</f>
        <v>0.0567</v>
      </c>
      <c r="AY285" s="42" t="n">
        <f aca="false">IF(SUMIF(B:B,B285,AS:AS)&lt;=0,0,AX285)</f>
        <v>0.0567</v>
      </c>
      <c r="AZ285" s="15" t="n">
        <f aca="false">ROUND(SUMIF(B:B,B285,AV:AV)/SUMIF(B:B,B285,AS:AS),2)</f>
        <v>0.51</v>
      </c>
      <c r="BA285" s="0" t="n">
        <f aca="false">ROUND(SUMIF(B:B,B285,AW:AW)/SUMIF(B:B,B285,AS:AS),0)/100</f>
        <v>0.02</v>
      </c>
      <c r="BB285" s="0" t="n">
        <f aca="false">IF(B285&lt;207,IF(NOT(B285=B284),IF(N285&gt;25,(J285-I285)/100,0),IF(BB284&gt;0,IF(N285&gt;25,(J285-I285)/100,0),0)),0)</f>
        <v>0</v>
      </c>
      <c r="BC285" s="0" t="n">
        <f aca="false">SUMIF(B:B,B285,BB:BB)</f>
        <v>0</v>
      </c>
    </row>
    <row r="286" customFormat="false" ht="12.8" hidden="false" customHeight="false" outlineLevel="0" collapsed="false">
      <c r="A286" s="14" t="n">
        <v>4010</v>
      </c>
      <c r="B286" s="15" t="n">
        <v>422</v>
      </c>
      <c r="C286" s="15" t="n">
        <v>56</v>
      </c>
      <c r="D286" s="16" t="n">
        <v>16160</v>
      </c>
      <c r="E286" s="16" t="s">
        <v>317</v>
      </c>
      <c r="F286" s="16" t="s">
        <v>700</v>
      </c>
      <c r="G286" s="16" t="n">
        <v>4</v>
      </c>
      <c r="H286" s="16" t="s">
        <v>760</v>
      </c>
      <c r="I286" s="16" t="n">
        <v>30</v>
      </c>
      <c r="J286" s="16" t="n">
        <v>80</v>
      </c>
      <c r="K286" s="44" t="n">
        <v>1.6</v>
      </c>
      <c r="L286" s="18" t="n">
        <v>1</v>
      </c>
      <c r="M286" s="18" t="n">
        <v>5</v>
      </c>
      <c r="N286" s="19" t="n">
        <v>52</v>
      </c>
      <c r="O286" s="16" t="n">
        <v>35</v>
      </c>
      <c r="P286" s="16" t="n">
        <v>60</v>
      </c>
      <c r="Q286" s="20" t="n">
        <v>43</v>
      </c>
      <c r="R286" s="21" t="n">
        <v>95</v>
      </c>
      <c r="S286" s="16" t="n">
        <v>60</v>
      </c>
      <c r="T286" s="16" t="n">
        <v>100</v>
      </c>
      <c r="U286" s="16" t="n">
        <v>140</v>
      </c>
      <c r="V286" s="16" t="n">
        <v>110</v>
      </c>
      <c r="W286" s="16" t="n">
        <v>170</v>
      </c>
      <c r="X286" s="22" t="n">
        <v>5.5</v>
      </c>
      <c r="Y286" s="18" t="n">
        <v>5</v>
      </c>
      <c r="Z286" s="18" t="n">
        <v>6</v>
      </c>
      <c r="AA286" s="23" t="n">
        <v>0.1</v>
      </c>
      <c r="AB286" s="15" t="n">
        <v>1.21452086297687</v>
      </c>
      <c r="AC286" s="16" t="n">
        <v>320</v>
      </c>
      <c r="AD286" s="16" t="n">
        <v>0</v>
      </c>
      <c r="AE286" s="16" t="s">
        <v>718</v>
      </c>
      <c r="AF286" s="15" t="n">
        <f aca="false">VLOOKUP($AE286,STARING_REEKSEN!$A:$J,3,0)</f>
        <v>0.01</v>
      </c>
      <c r="AG286" s="15" t="n">
        <f aca="false">VLOOKUP($AE286,STARING_REEKSEN!$A:$J,4,0)</f>
        <v>0.573</v>
      </c>
      <c r="AH286" s="15" t="n">
        <f aca="false">VLOOKUP($AE286,STARING_REEKSEN!$A:$J,5,0)*100</f>
        <v>2.79</v>
      </c>
      <c r="AI286" s="15" t="n">
        <f aca="false">VLOOKUP($AE286,STARING_REEKSEN!$A:$J,6,0)</f>
        <v>1.08</v>
      </c>
      <c r="AJ286" s="15" t="n">
        <f aca="false">VLOOKUP($AE286,STARING_REEKSEN!$A:$J,7,0)/100</f>
        <v>0.0969</v>
      </c>
      <c r="AK286" s="24" t="n">
        <f aca="false">VLOOKUP($AE286,STARING_REEKSEN!$A:$J,8,0)</f>
        <v>-6.091</v>
      </c>
      <c r="AL286" s="15" t="n">
        <f aca="false">1-(1/AI286)</f>
        <v>0.0740740740740742</v>
      </c>
      <c r="AM286" s="0" t="n">
        <f aca="false">(I286)/100</f>
        <v>0.3</v>
      </c>
      <c r="AN286" s="25" t="n">
        <f aca="false">1+POWER(AH286*AM286,AI286)</f>
        <v>1.82517012220512</v>
      </c>
      <c r="AO286" s="25" t="n">
        <f aca="false">POWER(AH286*AM286,AI286-1)</f>
        <v>0.985866334773143</v>
      </c>
      <c r="AP286" s="25" t="n">
        <f aca="false">POWER(POWER(AN286,AL286)-AO286,2)</f>
        <v>0.0035653009931197</v>
      </c>
      <c r="AQ286" s="25" t="n">
        <f aca="false">POWER(AN286,AL286*(AK286+2))</f>
        <v>0.833326910774215</v>
      </c>
      <c r="AR286" s="26" t="n">
        <f aca="false">AJ286</f>
        <v>0.0969</v>
      </c>
      <c r="AS286" s="15" t="n">
        <f aca="false">(J286-I286)/100</f>
        <v>0.5</v>
      </c>
      <c r="AT286" s="15" t="n">
        <f aca="false">AR286*AS286</f>
        <v>0.04845</v>
      </c>
      <c r="AU286" s="15" t="n">
        <f aca="false">AF286+(AG286-AF286)/POWER(AN286,AL286)</f>
        <v>0.548458938965937</v>
      </c>
      <c r="AV286" s="15" t="n">
        <f aca="false">AU286*AS286</f>
        <v>0.274229469482968</v>
      </c>
      <c r="AW286" s="15" t="n">
        <f aca="false">K286*AS286</f>
        <v>0.8</v>
      </c>
      <c r="AX286" s="42" t="n">
        <f aca="false">ROUND(SUMIF(B:B,B286,AT:AT)/SUMIF(B:B,B286,AS:AS),4)</f>
        <v>0.0567</v>
      </c>
      <c r="AY286" s="42" t="n">
        <f aca="false">IF(SUMIF(B:B,B286,AS:AS)&lt;=0,0,AX286)</f>
        <v>0.0567</v>
      </c>
      <c r="AZ286" s="15" t="n">
        <f aca="false">ROUND(SUMIF(B:B,B286,AV:AV)/SUMIF(B:B,B286,AS:AS),2)</f>
        <v>0.51</v>
      </c>
      <c r="BA286" s="0" t="n">
        <f aca="false">ROUND(SUMIF(B:B,B286,AW:AW)/SUMIF(B:B,B286,AS:AS),0)/100</f>
        <v>0.02</v>
      </c>
      <c r="BB286" s="0" t="n">
        <f aca="false">IF(B286&lt;207,IF(NOT(B286=B285),IF(N286&gt;25,(J286-I286)/100,0),IF(BB285&gt;0,IF(N286&gt;25,(J286-I286)/100,0),0)),0)</f>
        <v>0</v>
      </c>
      <c r="BC286" s="0" t="n">
        <f aca="false">SUMIF(B:B,B286,BB:BB)</f>
        <v>0</v>
      </c>
    </row>
    <row r="287" customFormat="false" ht="12.8" hidden="false" customHeight="false" outlineLevel="0" collapsed="false">
      <c r="A287" s="14" t="n">
        <v>4010</v>
      </c>
      <c r="B287" s="15" t="n">
        <v>422</v>
      </c>
      <c r="C287" s="15" t="n">
        <v>56</v>
      </c>
      <c r="D287" s="16" t="n">
        <v>16160</v>
      </c>
      <c r="E287" s="16" t="s">
        <v>317</v>
      </c>
      <c r="F287" s="16" t="s">
        <v>700</v>
      </c>
      <c r="G287" s="16" t="n">
        <v>5</v>
      </c>
      <c r="H287" s="16" t="s">
        <v>761</v>
      </c>
      <c r="I287" s="16" t="n">
        <v>80</v>
      </c>
      <c r="J287" s="16" t="n">
        <v>120</v>
      </c>
      <c r="K287" s="44" t="n">
        <v>0.6</v>
      </c>
      <c r="L287" s="18" t="n">
        <v>0.3</v>
      </c>
      <c r="M287" s="18" t="n">
        <v>2</v>
      </c>
      <c r="N287" s="19" t="n">
        <v>27</v>
      </c>
      <c r="O287" s="16" t="n">
        <v>15</v>
      </c>
      <c r="P287" s="16" t="n">
        <v>40</v>
      </c>
      <c r="Q287" s="20" t="n">
        <v>27</v>
      </c>
      <c r="R287" s="21" t="n">
        <v>54</v>
      </c>
      <c r="S287" s="16" t="n">
        <v>40</v>
      </c>
      <c r="T287" s="16" t="n">
        <v>80</v>
      </c>
      <c r="U287" s="16" t="n">
        <v>140</v>
      </c>
      <c r="V287" s="16" t="n">
        <v>110</v>
      </c>
      <c r="W287" s="16" t="n">
        <v>170</v>
      </c>
      <c r="X287" s="22" t="n">
        <v>5.5</v>
      </c>
      <c r="Y287" s="18" t="n">
        <v>5</v>
      </c>
      <c r="Z287" s="18" t="n">
        <v>6</v>
      </c>
      <c r="AA287" s="23" t="n">
        <v>4</v>
      </c>
      <c r="AB287" s="15" t="n">
        <v>1.42455744158892</v>
      </c>
      <c r="AC287" s="16" t="n">
        <v>320</v>
      </c>
      <c r="AD287" s="16" t="n">
        <v>0</v>
      </c>
      <c r="AE287" s="16" t="s">
        <v>738</v>
      </c>
      <c r="AF287" s="15" t="n">
        <f aca="false">VLOOKUP($AE287,STARING_REEKSEN!$A:$J,3,0)</f>
        <v>0</v>
      </c>
      <c r="AG287" s="15" t="n">
        <f aca="false">VLOOKUP($AE287,STARING_REEKSEN!$A:$J,4,0)</f>
        <v>0.444</v>
      </c>
      <c r="AH287" s="15" t="n">
        <f aca="false">VLOOKUP($AE287,STARING_REEKSEN!$A:$J,5,0)*100</f>
        <v>1.43</v>
      </c>
      <c r="AI287" s="15" t="n">
        <f aca="false">VLOOKUP($AE287,STARING_REEKSEN!$A:$J,6,0)</f>
        <v>1.126</v>
      </c>
      <c r="AJ287" s="15" t="n">
        <f aca="false">VLOOKUP($AE287,STARING_REEKSEN!$A:$J,7,0)/100</f>
        <v>0.0212</v>
      </c>
      <c r="AK287" s="24" t="n">
        <f aca="false">VLOOKUP($AE287,STARING_REEKSEN!$A:$J,8,0)</f>
        <v>2.357</v>
      </c>
      <c r="AL287" s="15" t="n">
        <f aca="false">1-(1/AI287)</f>
        <v>0.11190053285968</v>
      </c>
      <c r="AM287" s="0" t="n">
        <f aca="false">(I287)/100</f>
        <v>0.8</v>
      </c>
      <c r="AN287" s="25" t="n">
        <f aca="false">1+POWER(AH287*AM287,AI287)</f>
        <v>2.16355710797112</v>
      </c>
      <c r="AO287" s="25" t="n">
        <f aca="false">POWER(AH287*AM287,AI287-1)</f>
        <v>1.01709537410063</v>
      </c>
      <c r="AP287" s="25" t="n">
        <f aca="false">POWER(POWER(AN287,AL287)-AO287,2)</f>
        <v>0.00534404436277393</v>
      </c>
      <c r="AQ287" s="25" t="n">
        <f aca="false">POWER(AN287,AL287*(AK287+2))</f>
        <v>1.45683894849424</v>
      </c>
      <c r="AR287" s="26" t="n">
        <f aca="false">AJ287</f>
        <v>0.0212</v>
      </c>
      <c r="AS287" s="15" t="n">
        <f aca="false">(J287-I287)/100</f>
        <v>0.4</v>
      </c>
      <c r="AT287" s="15" t="n">
        <f aca="false">AR287*AS287</f>
        <v>0.00848</v>
      </c>
      <c r="AU287" s="15" t="n">
        <f aca="false">AF287+(AG287-AF287)/POWER(AN287,AL287)</f>
        <v>0.407265340305058</v>
      </c>
      <c r="AV287" s="15" t="n">
        <f aca="false">AU287*AS287</f>
        <v>0.162906136122023</v>
      </c>
      <c r="AW287" s="15" t="n">
        <f aca="false">K287*AS287</f>
        <v>0.24</v>
      </c>
      <c r="AX287" s="42" t="n">
        <f aca="false">ROUND(SUMIF(B:B,B287,AT:AT)/SUMIF(B:B,B287,AS:AS),4)</f>
        <v>0.0567</v>
      </c>
      <c r="AY287" s="42" t="n">
        <f aca="false">IF(SUMIF(B:B,B287,AS:AS)&lt;=0,0,AX287)</f>
        <v>0.0567</v>
      </c>
      <c r="AZ287" s="15" t="n">
        <f aca="false">ROUND(SUMIF(B:B,B287,AV:AV)/SUMIF(B:B,B287,AS:AS),2)</f>
        <v>0.51</v>
      </c>
      <c r="BA287" s="0" t="n">
        <f aca="false">ROUND(SUMIF(B:B,B287,AW:AW)/SUMIF(B:B,B287,AS:AS),0)/100</f>
        <v>0.02</v>
      </c>
      <c r="BB287" s="0" t="n">
        <f aca="false">IF(B287&lt;207,IF(NOT(B287=B286),IF(N287&gt;25,(J287-I287)/100,0),IF(BB286&gt;0,IF(N287&gt;25,(J287-I287)/100,0),0)),0)</f>
        <v>0</v>
      </c>
      <c r="BC287" s="0" t="n">
        <f aca="false">SUMIF(B:B,B287,BB:BB)</f>
        <v>0</v>
      </c>
    </row>
    <row r="288" customFormat="false" ht="12.8" hidden="false" customHeight="false" outlineLevel="0" collapsed="false">
      <c r="A288" s="14" t="n">
        <v>5003</v>
      </c>
      <c r="B288" s="15" t="n">
        <v>501</v>
      </c>
      <c r="C288" s="15" t="n">
        <v>100</v>
      </c>
      <c r="D288" s="16" t="n">
        <v>22011</v>
      </c>
      <c r="E288" s="16" t="s">
        <v>553</v>
      </c>
      <c r="F288" s="16" t="s">
        <v>700</v>
      </c>
      <c r="G288" s="16" t="n">
        <v>1</v>
      </c>
      <c r="H288" s="16" t="s">
        <v>711</v>
      </c>
      <c r="I288" s="16" t="n">
        <v>0</v>
      </c>
      <c r="J288" s="16" t="n">
        <v>15</v>
      </c>
      <c r="K288" s="44" t="n">
        <v>4</v>
      </c>
      <c r="L288" s="18" t="n">
        <v>2</v>
      </c>
      <c r="M288" s="18" t="n">
        <v>6</v>
      </c>
      <c r="N288" s="19" t="n">
        <v>20</v>
      </c>
      <c r="O288" s="16" t="n">
        <v>10</v>
      </c>
      <c r="P288" s="16" t="n">
        <v>40</v>
      </c>
      <c r="Q288" s="20" t="n">
        <v>25</v>
      </c>
      <c r="R288" s="21" t="n">
        <v>45</v>
      </c>
      <c r="S288" s="16" t="n">
        <v>30</v>
      </c>
      <c r="T288" s="16" t="n">
        <v>70</v>
      </c>
      <c r="U288" s="16" t="n">
        <v>170</v>
      </c>
      <c r="V288" s="16" t="n">
        <v>140</v>
      </c>
      <c r="W288" s="16" t="n">
        <v>180</v>
      </c>
      <c r="X288" s="22" t="n">
        <v>5</v>
      </c>
      <c r="Y288" s="18" t="n">
        <v>4.5</v>
      </c>
      <c r="Z288" s="18" t="n">
        <v>5.5</v>
      </c>
      <c r="AA288" s="23" t="n">
        <v>0</v>
      </c>
      <c r="AB288" s="15" t="n">
        <v>1.35078565952771</v>
      </c>
      <c r="AC288" s="16" t="n">
        <v>691</v>
      </c>
      <c r="AD288" s="16" t="n">
        <v>1</v>
      </c>
      <c r="AE288" s="16" t="s">
        <v>737</v>
      </c>
      <c r="AF288" s="15" t="n">
        <f aca="false">VLOOKUP($AE288,STARING_REEKSEN!$A:$J,3,0)</f>
        <v>0</v>
      </c>
      <c r="AG288" s="15" t="n">
        <f aca="false">VLOOKUP($AE288,STARING_REEKSEN!$A:$J,4,0)</f>
        <v>0.43</v>
      </c>
      <c r="AH288" s="15" t="n">
        <f aca="false">VLOOKUP($AE288,STARING_REEKSEN!$A:$J,5,0)*100</f>
        <v>0.7</v>
      </c>
      <c r="AI288" s="15" t="n">
        <f aca="false">VLOOKUP($AE288,STARING_REEKSEN!$A:$J,6,0)</f>
        <v>1.267</v>
      </c>
      <c r="AJ288" s="15" t="n">
        <f aca="false">VLOOKUP($AE288,STARING_REEKSEN!$A:$J,7,0)/100</f>
        <v>0.0175</v>
      </c>
      <c r="AK288" s="24" t="n">
        <f aca="false">VLOOKUP($AE288,STARING_REEKSEN!$A:$J,8,0)</f>
        <v>-2.387</v>
      </c>
      <c r="AL288" s="15" t="n">
        <f aca="false">1-(1/AI288)</f>
        <v>0.210734017363852</v>
      </c>
      <c r="AM288" s="0" t="n">
        <f aca="false">(I288)/100</f>
        <v>0</v>
      </c>
      <c r="AN288" s="25" t="n">
        <f aca="false">1+POWER(AH288*AM288,AI288)</f>
        <v>1</v>
      </c>
      <c r="AO288" s="25" t="n">
        <f aca="false">POWER(AH288*AM288,AI288-1)</f>
        <v>0</v>
      </c>
      <c r="AP288" s="25" t="n">
        <f aca="false">POWER(POWER(AN288,AL288)-AO288,2)</f>
        <v>1</v>
      </c>
      <c r="AQ288" s="25" t="n">
        <f aca="false">POWER(AN288,AL288*(AK288+2))</f>
        <v>1</v>
      </c>
      <c r="AR288" s="26" t="n">
        <f aca="false">AJ288</f>
        <v>0.0175</v>
      </c>
      <c r="AS288" s="15" t="n">
        <f aca="false">(J288-I288)/100</f>
        <v>0.15</v>
      </c>
      <c r="AT288" s="15" t="n">
        <f aca="false">AR288*AS288</f>
        <v>0.002625</v>
      </c>
      <c r="AU288" s="15" t="n">
        <f aca="false">AF288+(AG288-AF288)/POWER(AN288,AL288)</f>
        <v>0.43</v>
      </c>
      <c r="AV288" s="15" t="n">
        <f aca="false">AU288*AS288</f>
        <v>0.0645</v>
      </c>
      <c r="AW288" s="15" t="n">
        <f aca="false">K288*AS288</f>
        <v>0.6</v>
      </c>
      <c r="AX288" s="42" t="n">
        <f aca="false">ROUND(SUMIF(B:B,B288,AT:AT)/SUMIF(B:B,B288,AS:AS),4)</f>
        <v>0.0142</v>
      </c>
      <c r="AY288" s="42" t="n">
        <f aca="false">IF(SUMIF(B:B,B288,AS:AS)&lt;=0,0,AX288)</f>
        <v>0.0142</v>
      </c>
      <c r="AZ288" s="15" t="n">
        <f aca="false">ROUND(SUMIF(B:B,B288,AV:AV)/SUMIF(B:B,B288,AS:AS),2)</f>
        <v>0.51</v>
      </c>
      <c r="BA288" s="0" t="n">
        <f aca="false">ROUND(SUMIF(B:B,B288,AW:AW)/SUMIF(B:B,B288,AS:AS),0)/100</f>
        <v>0.01</v>
      </c>
      <c r="BB288" s="0" t="n">
        <f aca="false">IF(B288&lt;207,IF(NOT(B288=B287),IF(N288&gt;25,(J288-I288)/100,0),IF(BB287&gt;0,IF(N288&gt;25,(J288-I288)/100,0),0)),0)</f>
        <v>0</v>
      </c>
      <c r="BC288" s="0" t="n">
        <f aca="false">SUMIF(B:B,B288,BB:BB)</f>
        <v>0</v>
      </c>
    </row>
    <row r="289" customFormat="false" ht="12.8" hidden="false" customHeight="false" outlineLevel="0" collapsed="false">
      <c r="A289" s="14" t="n">
        <v>5003</v>
      </c>
      <c r="B289" s="15" t="n">
        <v>501</v>
      </c>
      <c r="C289" s="15" t="n">
        <v>100</v>
      </c>
      <c r="D289" s="16" t="n">
        <v>22011</v>
      </c>
      <c r="E289" s="16" t="s">
        <v>553</v>
      </c>
      <c r="F289" s="16" t="s">
        <v>700</v>
      </c>
      <c r="G289" s="16" t="n">
        <v>2</v>
      </c>
      <c r="H289" s="16" t="s">
        <v>760</v>
      </c>
      <c r="I289" s="16" t="n">
        <v>15</v>
      </c>
      <c r="J289" s="16" t="n">
        <v>40</v>
      </c>
      <c r="K289" s="44" t="n">
        <v>0.8</v>
      </c>
      <c r="L289" s="18" t="n">
        <v>0.5</v>
      </c>
      <c r="M289" s="18" t="n">
        <v>2</v>
      </c>
      <c r="N289" s="19" t="n">
        <v>22</v>
      </c>
      <c r="O289" s="16" t="n">
        <v>10</v>
      </c>
      <c r="P289" s="16" t="n">
        <v>60</v>
      </c>
      <c r="Q289" s="20" t="n">
        <v>27</v>
      </c>
      <c r="R289" s="21" t="n">
        <v>49</v>
      </c>
      <c r="S289" s="16" t="n">
        <v>30</v>
      </c>
      <c r="T289" s="16" t="n">
        <v>70</v>
      </c>
      <c r="U289" s="16" t="n">
        <v>140</v>
      </c>
      <c r="V289" s="16" t="n">
        <v>130</v>
      </c>
      <c r="W289" s="16" t="n">
        <v>180</v>
      </c>
      <c r="X289" s="22" t="n">
        <v>4</v>
      </c>
      <c r="Y289" s="18" t="n">
        <v>3.6</v>
      </c>
      <c r="Z289" s="18" t="n">
        <v>5.5</v>
      </c>
      <c r="AA289" s="23" t="n">
        <v>0</v>
      </c>
      <c r="AB289" s="15" t="n">
        <v>1.45390972411003</v>
      </c>
      <c r="AC289" s="16" t="n">
        <v>691</v>
      </c>
      <c r="AD289" s="16" t="n">
        <v>0</v>
      </c>
      <c r="AE289" s="16" t="s">
        <v>756</v>
      </c>
      <c r="AF289" s="15" t="n">
        <f aca="false">VLOOKUP($AE289,STARING_REEKSEN!$A:$J,3,0)</f>
        <v>0.01</v>
      </c>
      <c r="AG289" s="15" t="n">
        <f aca="false">VLOOKUP($AE289,STARING_REEKSEN!$A:$J,4,0)</f>
        <v>0.472</v>
      </c>
      <c r="AH289" s="15" t="n">
        <f aca="false">VLOOKUP($AE289,STARING_REEKSEN!$A:$J,5,0)*100</f>
        <v>1</v>
      </c>
      <c r="AI289" s="15" t="n">
        <f aca="false">VLOOKUP($AE289,STARING_REEKSEN!$A:$J,6,0)</f>
        <v>1.246</v>
      </c>
      <c r="AJ289" s="15" t="n">
        <f aca="false">VLOOKUP($AE289,STARING_REEKSEN!$A:$J,7,0)/100</f>
        <v>0.023</v>
      </c>
      <c r="AK289" s="24" t="n">
        <f aca="false">VLOOKUP($AE289,STARING_REEKSEN!$A:$J,8,0)</f>
        <v>-0.793</v>
      </c>
      <c r="AL289" s="15" t="n">
        <f aca="false">1-(1/AI289)</f>
        <v>0.197431781701445</v>
      </c>
      <c r="AM289" s="0" t="n">
        <f aca="false">(I289)/100</f>
        <v>0.15</v>
      </c>
      <c r="AN289" s="25" t="n">
        <f aca="false">1+POWER(AH289*AM289,AI289)</f>
        <v>1.09406102538163</v>
      </c>
      <c r="AO289" s="25" t="n">
        <f aca="false">POWER(AH289*AM289,AI289-1)</f>
        <v>0.627073502544167</v>
      </c>
      <c r="AP289" s="25" t="n">
        <f aca="false">POWER(POWER(AN289,AL289)-AO289,2)</f>
        <v>0.152750715091134</v>
      </c>
      <c r="AQ289" s="25" t="n">
        <f aca="false">POWER(AN289,AL289*(AK289+2))</f>
        <v>1.02165345243887</v>
      </c>
      <c r="AR289" s="26" t="n">
        <f aca="false">AJ289</f>
        <v>0.023</v>
      </c>
      <c r="AS289" s="15" t="n">
        <f aca="false">(J289-I289)/100</f>
        <v>0.25</v>
      </c>
      <c r="AT289" s="15" t="n">
        <f aca="false">AR289*AS289</f>
        <v>0.00575</v>
      </c>
      <c r="AU289" s="15" t="n">
        <f aca="false">AF289+(AG289-AF289)/POWER(AN289,AL289)</f>
        <v>0.463872566454753</v>
      </c>
      <c r="AV289" s="15" t="n">
        <f aca="false">AU289*AS289</f>
        <v>0.115968141613688</v>
      </c>
      <c r="AW289" s="15" t="n">
        <f aca="false">K289*AS289</f>
        <v>0.2</v>
      </c>
      <c r="AX289" s="42" t="n">
        <f aca="false">ROUND(SUMIF(B:B,B289,AT:AT)/SUMIF(B:B,B289,AS:AS),4)</f>
        <v>0.0142</v>
      </c>
      <c r="AY289" s="42" t="n">
        <f aca="false">IF(SUMIF(B:B,B289,AS:AS)&lt;=0,0,AX289)</f>
        <v>0.0142</v>
      </c>
      <c r="AZ289" s="15" t="n">
        <f aca="false">ROUND(SUMIF(B:B,B289,AV:AV)/SUMIF(B:B,B289,AS:AS),2)</f>
        <v>0.51</v>
      </c>
      <c r="BA289" s="0" t="n">
        <f aca="false">ROUND(SUMIF(B:B,B289,AW:AW)/SUMIF(B:B,B289,AS:AS),0)/100</f>
        <v>0.01</v>
      </c>
      <c r="BB289" s="0" t="n">
        <f aca="false">IF(B289&lt;207,IF(NOT(B289=B288),IF(N289&gt;25,(J289-I289)/100,0),IF(BB288&gt;0,IF(N289&gt;25,(J289-I289)/100,0),0)),0)</f>
        <v>0</v>
      </c>
      <c r="BC289" s="0" t="n">
        <f aca="false">SUMIF(B:B,B289,BB:BB)</f>
        <v>0</v>
      </c>
    </row>
    <row r="290" customFormat="false" ht="12.8" hidden="false" customHeight="false" outlineLevel="0" collapsed="false">
      <c r="A290" s="14" t="n">
        <v>5003</v>
      </c>
      <c r="B290" s="15" t="n">
        <v>501</v>
      </c>
      <c r="C290" s="15" t="n">
        <v>100</v>
      </c>
      <c r="D290" s="16" t="n">
        <v>22011</v>
      </c>
      <c r="E290" s="16" t="s">
        <v>553</v>
      </c>
      <c r="F290" s="16" t="s">
        <v>700</v>
      </c>
      <c r="G290" s="16" t="n">
        <v>3</v>
      </c>
      <c r="H290" s="16" t="s">
        <v>761</v>
      </c>
      <c r="I290" s="16" t="n">
        <v>40</v>
      </c>
      <c r="J290" s="16" t="n">
        <v>120</v>
      </c>
      <c r="K290" s="44" t="n">
        <v>0.2</v>
      </c>
      <c r="L290" s="18" t="n">
        <v>0.1</v>
      </c>
      <c r="M290" s="18" t="n">
        <v>2</v>
      </c>
      <c r="N290" s="19" t="n">
        <v>41</v>
      </c>
      <c r="O290" s="16" t="n">
        <v>10</v>
      </c>
      <c r="P290" s="16" t="n">
        <v>60</v>
      </c>
      <c r="Q290" s="20" t="n">
        <v>29</v>
      </c>
      <c r="R290" s="21" t="n">
        <v>70</v>
      </c>
      <c r="S290" s="16" t="n">
        <v>30</v>
      </c>
      <c r="T290" s="16" t="n">
        <v>80</v>
      </c>
      <c r="U290" s="16" t="n">
        <v>80</v>
      </c>
      <c r="V290" s="16" t="n">
        <v>70</v>
      </c>
      <c r="W290" s="16" t="n">
        <v>140</v>
      </c>
      <c r="X290" s="22" t="n">
        <v>3.8</v>
      </c>
      <c r="Y290" s="18" t="n">
        <v>3.6</v>
      </c>
      <c r="Z290" s="18" t="n">
        <v>5.5</v>
      </c>
      <c r="AA290" s="23" t="n">
        <v>0</v>
      </c>
      <c r="AB290" s="15" t="n">
        <v>1.3561276498315</v>
      </c>
      <c r="AC290" s="16" t="n">
        <v>691</v>
      </c>
      <c r="AD290" s="16" t="n">
        <v>0</v>
      </c>
      <c r="AE290" s="16" t="s">
        <v>735</v>
      </c>
      <c r="AF290" s="15" t="n">
        <f aca="false">VLOOKUP($AE290,STARING_REEKSEN!$A:$J,3,0)</f>
        <v>0.01</v>
      </c>
      <c r="AG290" s="15" t="n">
        <f aca="false">VLOOKUP($AE290,STARING_REEKSEN!$A:$J,4,0)</f>
        <v>0.561</v>
      </c>
      <c r="AH290" s="15" t="n">
        <f aca="false">VLOOKUP($AE290,STARING_REEKSEN!$A:$J,5,0)*100</f>
        <v>0.88</v>
      </c>
      <c r="AI290" s="15" t="n">
        <f aca="false">VLOOKUP($AE290,STARING_REEKSEN!$A:$J,6,0)</f>
        <v>1.158</v>
      </c>
      <c r="AJ290" s="15" t="n">
        <f aca="false">VLOOKUP($AE290,STARING_REEKSEN!$A:$J,7,0)/100</f>
        <v>0.0108</v>
      </c>
      <c r="AK290" s="24" t="n">
        <f aca="false">VLOOKUP($AE290,STARING_REEKSEN!$A:$J,8,0)</f>
        <v>-3.172</v>
      </c>
      <c r="AL290" s="15" t="n">
        <f aca="false">1-(1/AI290)</f>
        <v>0.136442141623489</v>
      </c>
      <c r="AM290" s="0" t="n">
        <f aca="false">(I290)/100</f>
        <v>0.4</v>
      </c>
      <c r="AN290" s="25" t="n">
        <f aca="false">1+POWER(AH290*AM290,AI290)</f>
        <v>1.29846705769546</v>
      </c>
      <c r="AO290" s="25" t="n">
        <f aca="false">POWER(AH290*AM290,AI290-1)</f>
        <v>0.847917777543932</v>
      </c>
      <c r="AP290" s="25" t="n">
        <f aca="false">POWER(POWER(AN290,AL290)-AO290,2)</f>
        <v>0.035480006293652</v>
      </c>
      <c r="AQ290" s="25" t="n">
        <f aca="false">POWER(AN290,AL290*(AK290+2))</f>
        <v>0.959094139970019</v>
      </c>
      <c r="AR290" s="26" t="n">
        <f aca="false">AJ290</f>
        <v>0.0108</v>
      </c>
      <c r="AS290" s="15" t="n">
        <f aca="false">(J290-I290)/100</f>
        <v>0.8</v>
      </c>
      <c r="AT290" s="15" t="n">
        <f aca="false">AR290*AS290</f>
        <v>0.00864</v>
      </c>
      <c r="AU290" s="15" t="n">
        <f aca="false">AF290+(AG290-AF290)/POWER(AN290,AL290)</f>
        <v>0.541710013155926</v>
      </c>
      <c r="AV290" s="15" t="n">
        <f aca="false">AU290*AS290</f>
        <v>0.433368010524741</v>
      </c>
      <c r="AW290" s="15" t="n">
        <f aca="false">K290*AS290</f>
        <v>0.16</v>
      </c>
      <c r="AX290" s="42" t="n">
        <f aca="false">ROUND(SUMIF(B:B,B290,AT:AT)/SUMIF(B:B,B290,AS:AS),4)</f>
        <v>0.0142</v>
      </c>
      <c r="AY290" s="42" t="n">
        <f aca="false">IF(SUMIF(B:B,B290,AS:AS)&lt;=0,0,AX290)</f>
        <v>0.0142</v>
      </c>
      <c r="AZ290" s="15" t="n">
        <f aca="false">ROUND(SUMIF(B:B,B290,AV:AV)/SUMIF(B:B,B290,AS:AS),2)</f>
        <v>0.51</v>
      </c>
      <c r="BA290" s="0" t="n">
        <f aca="false">ROUND(SUMIF(B:B,B290,AW:AW)/SUMIF(B:B,B290,AS:AS),0)/100</f>
        <v>0.01</v>
      </c>
      <c r="BB290" s="0" t="n">
        <f aca="false">IF(B290&lt;207,IF(NOT(B290=B289),IF(N290&gt;25,(J290-I290)/100,0),IF(BB289&gt;0,IF(N290&gt;25,(J290-I290)/100,0),0)),0)</f>
        <v>0</v>
      </c>
      <c r="BC290" s="0" t="n">
        <f aca="false">SUMIF(B:B,B290,BB:BB)</f>
        <v>0</v>
      </c>
    </row>
    <row r="291" customFormat="false" ht="12.8" hidden="false" customHeight="false" outlineLevel="0" collapsed="false">
      <c r="A291" s="14" t="n">
        <v>5001</v>
      </c>
      <c r="B291" s="15" t="n">
        <v>502</v>
      </c>
      <c r="C291" s="15" t="n">
        <v>100</v>
      </c>
      <c r="D291" s="16" t="n">
        <v>22010</v>
      </c>
      <c r="E291" s="16" t="s">
        <v>555</v>
      </c>
      <c r="F291" s="16" t="s">
        <v>700</v>
      </c>
      <c r="G291" s="16" t="n">
        <v>1</v>
      </c>
      <c r="H291" s="16" t="s">
        <v>711</v>
      </c>
      <c r="I291" s="16" t="n">
        <v>0</v>
      </c>
      <c r="J291" s="16" t="n">
        <v>15</v>
      </c>
      <c r="K291" s="44" t="n">
        <v>4</v>
      </c>
      <c r="L291" s="18" t="n">
        <v>2</v>
      </c>
      <c r="M291" s="18" t="n">
        <v>6</v>
      </c>
      <c r="N291" s="19" t="n">
        <v>10</v>
      </c>
      <c r="O291" s="16" t="n">
        <v>4</v>
      </c>
      <c r="P291" s="16" t="n">
        <v>16</v>
      </c>
      <c r="Q291" s="20" t="n">
        <v>22</v>
      </c>
      <c r="R291" s="21" t="n">
        <v>32</v>
      </c>
      <c r="S291" s="16" t="n">
        <v>20</v>
      </c>
      <c r="T291" s="16" t="n">
        <v>45</v>
      </c>
      <c r="U291" s="16" t="n">
        <v>170</v>
      </c>
      <c r="V291" s="16" t="n">
        <v>150</v>
      </c>
      <c r="W291" s="16" t="n">
        <v>190</v>
      </c>
      <c r="X291" s="22" t="n">
        <v>5</v>
      </c>
      <c r="Y291" s="18" t="n">
        <v>4.5</v>
      </c>
      <c r="Z291" s="18" t="n">
        <v>5.5</v>
      </c>
      <c r="AA291" s="23" t="n">
        <v>0</v>
      </c>
      <c r="AB291" s="15" t="n">
        <v>1.4274296834993</v>
      </c>
      <c r="AC291" s="16" t="n">
        <v>510</v>
      </c>
      <c r="AD291" s="16" t="n">
        <v>1</v>
      </c>
      <c r="AE291" s="16" t="s">
        <v>806</v>
      </c>
      <c r="AF291" s="15" t="n">
        <f aca="false">VLOOKUP($AE291,STARING_REEKSEN!$A:$J,3,0)</f>
        <v>0.01</v>
      </c>
      <c r="AG291" s="15" t="n">
        <f aca="false">VLOOKUP($AE291,STARING_REEKSEN!$A:$J,4,0)</f>
        <v>0.385</v>
      </c>
      <c r="AH291" s="15" t="n">
        <f aca="false">VLOOKUP($AE291,STARING_REEKSEN!$A:$J,5,0)*100</f>
        <v>2.09</v>
      </c>
      <c r="AI291" s="15" t="n">
        <f aca="false">VLOOKUP($AE291,STARING_REEKSEN!$A:$J,6,0)</f>
        <v>1.242</v>
      </c>
      <c r="AJ291" s="15" t="n">
        <f aca="false">VLOOKUP($AE291,STARING_REEKSEN!$A:$J,7,0)/100</f>
        <v>1.041</v>
      </c>
      <c r="AK291" s="24" t="n">
        <f aca="false">VLOOKUP($AE291,STARING_REEKSEN!$A:$J,8,0)</f>
        <v>-1.2</v>
      </c>
      <c r="AL291" s="15" t="n">
        <f aca="false">1-(1/AI291)</f>
        <v>0.194847020933977</v>
      </c>
      <c r="AM291" s="0" t="n">
        <f aca="false">(I291)/100</f>
        <v>0</v>
      </c>
      <c r="AN291" s="25" t="n">
        <f aca="false">1+POWER(AH291*AM291,AI291)</f>
        <v>1</v>
      </c>
      <c r="AO291" s="25" t="n">
        <f aca="false">POWER(AH291*AM291,AI291-1)</f>
        <v>0</v>
      </c>
      <c r="AP291" s="25" t="n">
        <f aca="false">POWER(POWER(AN291,AL291)-AO291,2)</f>
        <v>1</v>
      </c>
      <c r="AQ291" s="25" t="n">
        <f aca="false">POWER(AN291,AL291*(AK291+2))</f>
        <v>1</v>
      </c>
      <c r="AR291" s="26" t="n">
        <f aca="false">AJ291</f>
        <v>1.041</v>
      </c>
      <c r="AS291" s="15" t="n">
        <f aca="false">(J291-I291)/100</f>
        <v>0.15</v>
      </c>
      <c r="AT291" s="15" t="n">
        <f aca="false">AR291*AS291</f>
        <v>0.15615</v>
      </c>
      <c r="AU291" s="15" t="n">
        <f aca="false">AF291+(AG291-AF291)/POWER(AN291,AL291)</f>
        <v>0.385</v>
      </c>
      <c r="AV291" s="15" t="n">
        <f aca="false">AU291*AS291</f>
        <v>0.05775</v>
      </c>
      <c r="AW291" s="15" t="n">
        <f aca="false">K291*AS291</f>
        <v>0.6</v>
      </c>
      <c r="AX291" s="42" t="n">
        <f aca="false">ROUND(SUMIF(B:B,B291,AT:AT)/SUMIF(B:B,B291,AS:AS),4)</f>
        <v>0.4174</v>
      </c>
      <c r="AY291" s="42" t="n">
        <f aca="false">IF(SUMIF(B:B,B291,AS:AS)&lt;=0,0,AX291)</f>
        <v>0.4174</v>
      </c>
      <c r="AZ291" s="15" t="n">
        <f aca="false">ROUND(SUMIF(B:B,B291,AV:AV)/SUMIF(B:B,B291,AS:AS),2)</f>
        <v>0.32</v>
      </c>
      <c r="BA291" s="0" t="n">
        <f aca="false">ROUND(SUMIF(B:B,B291,AW:AW)/SUMIF(B:B,B291,AS:AS),0)/100</f>
        <v>0.01</v>
      </c>
      <c r="BB291" s="0" t="n">
        <f aca="false">IF(B291&lt;207,IF(NOT(B291=B290),IF(N291&gt;25,(J291-I291)/100,0),IF(BB290&gt;0,IF(N291&gt;25,(J291-I291)/100,0),0)),0)</f>
        <v>0</v>
      </c>
      <c r="BC291" s="0" t="n">
        <f aca="false">SUMIF(B:B,B291,BB:BB)</f>
        <v>0</v>
      </c>
    </row>
    <row r="292" customFormat="false" ht="12.8" hidden="false" customHeight="false" outlineLevel="0" collapsed="false">
      <c r="A292" s="14" t="n">
        <v>5001</v>
      </c>
      <c r="B292" s="15" t="n">
        <v>502</v>
      </c>
      <c r="C292" s="15" t="n">
        <v>100</v>
      </c>
      <c r="D292" s="16" t="n">
        <v>22010</v>
      </c>
      <c r="E292" s="16" t="s">
        <v>555</v>
      </c>
      <c r="F292" s="16" t="s">
        <v>700</v>
      </c>
      <c r="G292" s="16" t="n">
        <v>2</v>
      </c>
      <c r="H292" s="16" t="s">
        <v>760</v>
      </c>
      <c r="I292" s="16" t="n">
        <v>15</v>
      </c>
      <c r="J292" s="16" t="n">
        <v>40</v>
      </c>
      <c r="K292" s="44" t="n">
        <v>0.8</v>
      </c>
      <c r="L292" s="18" t="n">
        <v>0.5</v>
      </c>
      <c r="M292" s="18" t="n">
        <v>2</v>
      </c>
      <c r="N292" s="19" t="n">
        <v>14</v>
      </c>
      <c r="O292" s="16" t="n">
        <v>4</v>
      </c>
      <c r="P292" s="16" t="n">
        <v>20</v>
      </c>
      <c r="Q292" s="20" t="n">
        <v>16</v>
      </c>
      <c r="R292" s="21" t="n">
        <v>30</v>
      </c>
      <c r="S292" s="16" t="n">
        <v>20</v>
      </c>
      <c r="T292" s="16" t="n">
        <v>45</v>
      </c>
      <c r="U292" s="16" t="n">
        <v>170</v>
      </c>
      <c r="V292" s="16" t="n">
        <v>150</v>
      </c>
      <c r="W292" s="16" t="n">
        <v>190</v>
      </c>
      <c r="X292" s="22" t="n">
        <v>4.8</v>
      </c>
      <c r="Y292" s="18" t="n">
        <v>4.5</v>
      </c>
      <c r="Z292" s="18" t="n">
        <v>5.5</v>
      </c>
      <c r="AA292" s="23" t="n">
        <v>0</v>
      </c>
      <c r="AB292" s="15" t="n">
        <v>1.52438881861959</v>
      </c>
      <c r="AC292" s="16" t="n">
        <v>510</v>
      </c>
      <c r="AD292" s="16" t="n">
        <v>0</v>
      </c>
      <c r="AE292" s="16" t="s">
        <v>745</v>
      </c>
      <c r="AF292" s="15" t="n">
        <f aca="false">VLOOKUP($AE292,STARING_REEKSEN!$A:$J,3,0)</f>
        <v>0.01</v>
      </c>
      <c r="AG292" s="15" t="n">
        <f aca="false">VLOOKUP($AE292,STARING_REEKSEN!$A:$J,4,0)</f>
        <v>0.333</v>
      </c>
      <c r="AH292" s="15" t="n">
        <f aca="false">VLOOKUP($AE292,STARING_REEKSEN!$A:$J,5,0)*100</f>
        <v>1.6</v>
      </c>
      <c r="AI292" s="15" t="n">
        <f aca="false">VLOOKUP($AE292,STARING_REEKSEN!$A:$J,6,0)</f>
        <v>1.289</v>
      </c>
      <c r="AJ292" s="15" t="n">
        <f aca="false">VLOOKUP($AE292,STARING_REEKSEN!$A:$J,7,0)/100</f>
        <v>0.3283</v>
      </c>
      <c r="AK292" s="24" t="n">
        <f aca="false">VLOOKUP($AE292,STARING_REEKSEN!$A:$J,8,0)</f>
        <v>-1.01</v>
      </c>
      <c r="AL292" s="15" t="n">
        <f aca="false">1-(1/AI292)</f>
        <v>0.224204809930178</v>
      </c>
      <c r="AM292" s="0" t="n">
        <f aca="false">(I292)/100</f>
        <v>0.15</v>
      </c>
      <c r="AN292" s="25" t="n">
        <f aca="false">1+POWER(AH292*AM292,AI292)</f>
        <v>1.15888843615857</v>
      </c>
      <c r="AO292" s="25" t="n">
        <f aca="false">POWER(AH292*AM292,AI292-1)</f>
        <v>0.66203515066069</v>
      </c>
      <c r="AP292" s="25" t="n">
        <f aca="false">POWER(POWER(AN292,AL292)-AO292,2)</f>
        <v>0.138070944299477</v>
      </c>
      <c r="AQ292" s="25" t="n">
        <f aca="false">POWER(AN292,AL292*(AK292+2))</f>
        <v>1.03327246643385</v>
      </c>
      <c r="AR292" s="26" t="n">
        <f aca="false">AJ292</f>
        <v>0.3283</v>
      </c>
      <c r="AS292" s="15" t="n">
        <f aca="false">(J292-I292)/100</f>
        <v>0.25</v>
      </c>
      <c r="AT292" s="15" t="n">
        <f aca="false">AR292*AS292</f>
        <v>0.082075</v>
      </c>
      <c r="AU292" s="15" t="n">
        <f aca="false">AF292+(AG292-AF292)/POWER(AN292,AL292)</f>
        <v>0.32249572536659</v>
      </c>
      <c r="AV292" s="15" t="n">
        <f aca="false">AU292*AS292</f>
        <v>0.0806239313416474</v>
      </c>
      <c r="AW292" s="15" t="n">
        <f aca="false">K292*AS292</f>
        <v>0.2</v>
      </c>
      <c r="AX292" s="42" t="n">
        <f aca="false">ROUND(SUMIF(B:B,B292,AT:AT)/SUMIF(B:B,B292,AS:AS),4)</f>
        <v>0.4174</v>
      </c>
      <c r="AY292" s="42" t="n">
        <f aca="false">IF(SUMIF(B:B,B292,AS:AS)&lt;=0,0,AX292)</f>
        <v>0.4174</v>
      </c>
      <c r="AZ292" s="15" t="n">
        <f aca="false">ROUND(SUMIF(B:B,B292,AV:AV)/SUMIF(B:B,B292,AS:AS),2)</f>
        <v>0.32</v>
      </c>
      <c r="BA292" s="0" t="n">
        <f aca="false">ROUND(SUMIF(B:B,B292,AW:AW)/SUMIF(B:B,B292,AS:AS),0)/100</f>
        <v>0.01</v>
      </c>
      <c r="BB292" s="0" t="n">
        <f aca="false">IF(B292&lt;207,IF(NOT(B292=B291),IF(N292&gt;25,(J292-I292)/100,0),IF(BB291&gt;0,IF(N292&gt;25,(J292-I292)/100,0),0)),0)</f>
        <v>0</v>
      </c>
      <c r="BC292" s="0" t="n">
        <f aca="false">SUMIF(B:B,B292,BB:BB)</f>
        <v>0</v>
      </c>
    </row>
    <row r="293" customFormat="false" ht="12.8" hidden="false" customHeight="false" outlineLevel="0" collapsed="false">
      <c r="A293" s="14" t="n">
        <v>5001</v>
      </c>
      <c r="B293" s="15" t="n">
        <v>502</v>
      </c>
      <c r="C293" s="15" t="n">
        <v>100</v>
      </c>
      <c r="D293" s="16" t="n">
        <v>22010</v>
      </c>
      <c r="E293" s="16" t="s">
        <v>555</v>
      </c>
      <c r="F293" s="16" t="s">
        <v>700</v>
      </c>
      <c r="G293" s="16" t="n">
        <v>3</v>
      </c>
      <c r="H293" s="16" t="s">
        <v>761</v>
      </c>
      <c r="I293" s="16" t="n">
        <v>40</v>
      </c>
      <c r="J293" s="16" t="n">
        <v>120</v>
      </c>
      <c r="K293" s="44" t="n">
        <v>0.3</v>
      </c>
      <c r="L293" s="18" t="n">
        <v>0.1</v>
      </c>
      <c r="M293" s="18" t="n">
        <v>2</v>
      </c>
      <c r="N293" s="19" t="n">
        <v>22</v>
      </c>
      <c r="O293" s="16" t="n">
        <v>4</v>
      </c>
      <c r="P293" s="16" t="n">
        <v>25</v>
      </c>
      <c r="Q293" s="20" t="n">
        <v>18</v>
      </c>
      <c r="R293" s="21" t="n">
        <v>40</v>
      </c>
      <c r="S293" s="16" t="n">
        <v>20</v>
      </c>
      <c r="T293" s="16" t="n">
        <v>45</v>
      </c>
      <c r="U293" s="16" t="n">
        <v>170</v>
      </c>
      <c r="V293" s="16" t="n">
        <v>150</v>
      </c>
      <c r="W293" s="16" t="n">
        <v>190</v>
      </c>
      <c r="X293" s="22" t="n">
        <v>3.9</v>
      </c>
      <c r="Y293" s="18" t="n">
        <v>3.6</v>
      </c>
      <c r="Z293" s="18" t="n">
        <v>5.5</v>
      </c>
      <c r="AA293" s="23" t="n">
        <v>0</v>
      </c>
      <c r="AB293" s="15" t="n">
        <v>1.49433599357853</v>
      </c>
      <c r="AC293" s="16" t="n">
        <v>510</v>
      </c>
      <c r="AD293" s="16" t="n">
        <v>0</v>
      </c>
      <c r="AE293" s="16" t="s">
        <v>745</v>
      </c>
      <c r="AF293" s="15" t="n">
        <f aca="false">VLOOKUP($AE293,STARING_REEKSEN!$A:$J,3,0)</f>
        <v>0.01</v>
      </c>
      <c r="AG293" s="15" t="n">
        <f aca="false">VLOOKUP($AE293,STARING_REEKSEN!$A:$J,4,0)</f>
        <v>0.333</v>
      </c>
      <c r="AH293" s="15" t="n">
        <f aca="false">VLOOKUP($AE293,STARING_REEKSEN!$A:$J,5,0)*100</f>
        <v>1.6</v>
      </c>
      <c r="AI293" s="15" t="n">
        <f aca="false">VLOOKUP($AE293,STARING_REEKSEN!$A:$J,6,0)</f>
        <v>1.289</v>
      </c>
      <c r="AJ293" s="15" t="n">
        <f aca="false">VLOOKUP($AE293,STARING_REEKSEN!$A:$J,7,0)/100</f>
        <v>0.3283</v>
      </c>
      <c r="AK293" s="24" t="n">
        <f aca="false">VLOOKUP($AE293,STARING_REEKSEN!$A:$J,8,0)</f>
        <v>-1.01</v>
      </c>
      <c r="AL293" s="15" t="n">
        <f aca="false">1-(1/AI293)</f>
        <v>0.224204809930178</v>
      </c>
      <c r="AM293" s="0" t="n">
        <f aca="false">(I293)/100</f>
        <v>0.4</v>
      </c>
      <c r="AN293" s="25" t="n">
        <f aca="false">1+POWER(AH293*AM293,AI293)</f>
        <v>1.56255629197525</v>
      </c>
      <c r="AO293" s="25" t="n">
        <f aca="false">POWER(AH293*AM293,AI293-1)</f>
        <v>0.878994206211322</v>
      </c>
      <c r="AP293" s="25" t="n">
        <f aca="false">POWER(POWER(AN293,AL293)-AO293,2)</f>
        <v>0.0511898029958659</v>
      </c>
      <c r="AQ293" s="25" t="n">
        <f aca="false">POWER(AN293,AL293*(AK293+2))</f>
        <v>1.10414040073436</v>
      </c>
      <c r="AR293" s="26" t="n">
        <f aca="false">AJ293</f>
        <v>0.3283</v>
      </c>
      <c r="AS293" s="15" t="n">
        <f aca="false">(J293-I293)/100</f>
        <v>0.8</v>
      </c>
      <c r="AT293" s="15" t="n">
        <f aca="false">AR293*AS293</f>
        <v>0.26264</v>
      </c>
      <c r="AU293" s="15" t="n">
        <f aca="false">AF293+(AG293-AF293)/POWER(AN293,AL293)</f>
        <v>0.302242673559875</v>
      </c>
      <c r="AV293" s="15" t="n">
        <f aca="false">AU293*AS293</f>
        <v>0.2417941388479</v>
      </c>
      <c r="AW293" s="15" t="n">
        <f aca="false">K293*AS293</f>
        <v>0.24</v>
      </c>
      <c r="AX293" s="42" t="n">
        <f aca="false">ROUND(SUMIF(B:B,B293,AT:AT)/SUMIF(B:B,B293,AS:AS),4)</f>
        <v>0.4174</v>
      </c>
      <c r="AY293" s="42" t="n">
        <f aca="false">IF(SUMIF(B:B,B293,AS:AS)&lt;=0,0,AX293)</f>
        <v>0.4174</v>
      </c>
      <c r="AZ293" s="15" t="n">
        <f aca="false">ROUND(SUMIF(B:B,B293,AV:AV)/SUMIF(B:B,B293,AS:AS),2)</f>
        <v>0.32</v>
      </c>
      <c r="BA293" s="0" t="n">
        <f aca="false">ROUND(SUMIF(B:B,B293,AW:AW)/SUMIF(B:B,B293,AS:AS),0)/100</f>
        <v>0.01</v>
      </c>
      <c r="BB293" s="0" t="n">
        <f aca="false">IF(B293&lt;207,IF(NOT(B293=B292),IF(N293&gt;25,(J293-I293)/100,0),IF(BB292&gt;0,IF(N293&gt;25,(J293-I293)/100,0),0)),0)</f>
        <v>0</v>
      </c>
      <c r="BC293" s="0" t="n">
        <f aca="false">SUMIF(B:B,B293,BB:BB)</f>
        <v>0</v>
      </c>
    </row>
    <row r="294" customFormat="false" ht="12.8" hidden="false" customHeight="false" outlineLevel="0" collapsed="false">
      <c r="A294" s="14" t="n">
        <v>5002</v>
      </c>
      <c r="B294" s="15" t="n">
        <v>503</v>
      </c>
      <c r="C294" s="15" t="n">
        <v>100</v>
      </c>
      <c r="D294" s="16" t="n">
        <v>22020</v>
      </c>
      <c r="E294" s="16" t="s">
        <v>557</v>
      </c>
      <c r="F294" s="16" t="s">
        <v>729</v>
      </c>
      <c r="G294" s="16" t="n">
        <v>1</v>
      </c>
      <c r="H294" s="16" t="s">
        <v>757</v>
      </c>
      <c r="I294" s="16" t="n">
        <v>0</v>
      </c>
      <c r="J294" s="16" t="n">
        <v>25</v>
      </c>
      <c r="K294" s="44" t="n">
        <v>4</v>
      </c>
      <c r="L294" s="18" t="n">
        <v>2</v>
      </c>
      <c r="M294" s="18" t="n">
        <v>5</v>
      </c>
      <c r="N294" s="19" t="n">
        <v>40</v>
      </c>
      <c r="O294" s="16" t="n">
        <v>30</v>
      </c>
      <c r="P294" s="16" t="n">
        <v>60</v>
      </c>
      <c r="Q294" s="20" t="n">
        <v>45</v>
      </c>
      <c r="R294" s="21" t="n">
        <v>85</v>
      </c>
      <c r="S294" s="16" t="n">
        <v>70</v>
      </c>
      <c r="T294" s="16" t="n">
        <v>90</v>
      </c>
      <c r="U294" s="16" t="n">
        <v>125</v>
      </c>
      <c r="V294" s="16" t="n">
        <v>100</v>
      </c>
      <c r="W294" s="16" t="n">
        <v>140</v>
      </c>
      <c r="X294" s="22" t="n">
        <v>6.5</v>
      </c>
      <c r="Y294" s="18" t="n">
        <v>5.8</v>
      </c>
      <c r="Z294" s="18" t="n">
        <v>7.5</v>
      </c>
      <c r="AA294" s="23" t="n">
        <v>0</v>
      </c>
      <c r="AB294" s="15" t="n">
        <v>1.21979497547327</v>
      </c>
      <c r="AC294" s="16" t="n">
        <v>691</v>
      </c>
      <c r="AD294" s="16" t="n">
        <v>1</v>
      </c>
      <c r="AE294" s="16" t="s">
        <v>795</v>
      </c>
      <c r="AF294" s="15" t="n">
        <f aca="false">VLOOKUP($AE294,STARING_REEKSEN!$A:$J,3,0)</f>
        <v>0.01</v>
      </c>
      <c r="AG294" s="15" t="n">
        <f aca="false">VLOOKUP($AE294,STARING_REEKSEN!$A:$J,4,0)</f>
        <v>0.591</v>
      </c>
      <c r="AH294" s="15" t="n">
        <f aca="false">VLOOKUP($AE294,STARING_REEKSEN!$A:$J,5,0)*100</f>
        <v>2.16</v>
      </c>
      <c r="AI294" s="15" t="n">
        <f aca="false">VLOOKUP($AE294,STARING_REEKSEN!$A:$J,6,0)</f>
        <v>1.107</v>
      </c>
      <c r="AJ294" s="15" t="n">
        <f aca="false">VLOOKUP($AE294,STARING_REEKSEN!$A:$J,7,0)/100</f>
        <v>0.0631</v>
      </c>
      <c r="AK294" s="24" t="n">
        <f aca="false">VLOOKUP($AE294,STARING_REEKSEN!$A:$J,8,0)</f>
        <v>-5.549</v>
      </c>
      <c r="AL294" s="15" t="n">
        <f aca="false">1-(1/AI294)</f>
        <v>0.096657633242999</v>
      </c>
      <c r="AM294" s="0" t="n">
        <f aca="false">(I294)/100</f>
        <v>0</v>
      </c>
      <c r="AN294" s="25" t="n">
        <f aca="false">1+POWER(AH294*AM294,AI294)</f>
        <v>1</v>
      </c>
      <c r="AO294" s="25" t="n">
        <f aca="false">POWER(AH294*AM294,AI294-1)</f>
        <v>0</v>
      </c>
      <c r="AP294" s="25" t="n">
        <f aca="false">POWER(POWER(AN294,AL294)-AO294,2)</f>
        <v>1</v>
      </c>
      <c r="AQ294" s="25" t="n">
        <f aca="false">POWER(AN294,AL294*(AK294+2))</f>
        <v>1</v>
      </c>
      <c r="AR294" s="26" t="n">
        <f aca="false">AJ294</f>
        <v>0.0631</v>
      </c>
      <c r="AS294" s="15" t="n">
        <f aca="false">(J294-I294)/100</f>
        <v>0.25</v>
      </c>
      <c r="AT294" s="15" t="n">
        <f aca="false">AR294*AS294</f>
        <v>0.015775</v>
      </c>
      <c r="AU294" s="15" t="n">
        <f aca="false">AF294+(AG294-AF294)/POWER(AN294,AL294)</f>
        <v>0.591</v>
      </c>
      <c r="AV294" s="15" t="n">
        <f aca="false">AU294*AS294</f>
        <v>0.14775</v>
      </c>
      <c r="AW294" s="15" t="n">
        <f aca="false">K294*AS294</f>
        <v>1</v>
      </c>
      <c r="AX294" s="42" t="n">
        <f aca="false">ROUND(SUMIF(B:B,B294,AT:AT)/SUMIF(B:B,B294,AS:AS),4)</f>
        <v>0.0899</v>
      </c>
      <c r="AY294" s="42" t="n">
        <f aca="false">IF(SUMIF(B:B,B294,AS:AS)&lt;=0,0,AX294)</f>
        <v>0.0899</v>
      </c>
      <c r="AZ294" s="15" t="n">
        <f aca="false">ROUND(SUMIF(B:B,B294,AV:AV)/SUMIF(B:B,B294,AS:AS),2)</f>
        <v>0.55</v>
      </c>
      <c r="BA294" s="0" t="n">
        <f aca="false">ROUND(SUMIF(B:B,B294,AW:AW)/SUMIF(B:B,B294,AS:AS),0)/100</f>
        <v>0.01</v>
      </c>
      <c r="BB294" s="0" t="n">
        <f aca="false">IF(B294&lt;207,IF(NOT(B294=B293),IF(N294&gt;25,(J294-I294)/100,0),IF(BB293&gt;0,IF(N294&gt;25,(J294-I294)/100,0),0)),0)</f>
        <v>0</v>
      </c>
      <c r="BC294" s="0" t="n">
        <f aca="false">SUMIF(B:B,B294,BB:BB)</f>
        <v>0</v>
      </c>
    </row>
    <row r="295" customFormat="false" ht="12.8" hidden="false" customHeight="false" outlineLevel="0" collapsed="false">
      <c r="A295" s="14" t="n">
        <v>5002</v>
      </c>
      <c r="B295" s="15" t="n">
        <v>503</v>
      </c>
      <c r="C295" s="15" t="n">
        <v>100</v>
      </c>
      <c r="D295" s="16" t="n">
        <v>22020</v>
      </c>
      <c r="E295" s="16" t="s">
        <v>557</v>
      </c>
      <c r="F295" s="16" t="s">
        <v>729</v>
      </c>
      <c r="G295" s="16" t="n">
        <v>2</v>
      </c>
      <c r="H295" s="16" t="s">
        <v>705</v>
      </c>
      <c r="I295" s="16" t="n">
        <v>25</v>
      </c>
      <c r="J295" s="16" t="n">
        <v>45</v>
      </c>
      <c r="K295" s="44" t="n">
        <v>0.3</v>
      </c>
      <c r="L295" s="18" t="n">
        <v>0.5</v>
      </c>
      <c r="M295" s="18" t="n">
        <v>3</v>
      </c>
      <c r="N295" s="19" t="n">
        <v>60</v>
      </c>
      <c r="O295" s="16" t="n">
        <v>50</v>
      </c>
      <c r="P295" s="16" t="n">
        <v>70</v>
      </c>
      <c r="Q295" s="20" t="n">
        <v>32</v>
      </c>
      <c r="R295" s="21" t="n">
        <v>92</v>
      </c>
      <c r="S295" s="16" t="n">
        <v>80</v>
      </c>
      <c r="T295" s="16" t="n">
        <v>98</v>
      </c>
      <c r="U295" s="16" t="n">
        <v>90</v>
      </c>
      <c r="V295" s="16" t="n">
        <v>70</v>
      </c>
      <c r="W295" s="16" t="n">
        <v>130</v>
      </c>
      <c r="X295" s="22" t="n">
        <v>7</v>
      </c>
      <c r="Y295" s="18" t="n">
        <v>5.8</v>
      </c>
      <c r="Z295" s="18" t="n">
        <v>7.5</v>
      </c>
      <c r="AA295" s="23" t="n">
        <v>0.8</v>
      </c>
      <c r="AB295" s="15" t="n">
        <v>1.21915010106712</v>
      </c>
      <c r="AC295" s="16" t="n">
        <v>691</v>
      </c>
      <c r="AD295" s="16" t="n">
        <v>0</v>
      </c>
      <c r="AE295" s="16" t="s">
        <v>718</v>
      </c>
      <c r="AF295" s="15" t="n">
        <f aca="false">VLOOKUP($AE295,STARING_REEKSEN!$A:$J,3,0)</f>
        <v>0.01</v>
      </c>
      <c r="AG295" s="15" t="n">
        <f aca="false">VLOOKUP($AE295,STARING_REEKSEN!$A:$J,4,0)</f>
        <v>0.573</v>
      </c>
      <c r="AH295" s="15" t="n">
        <f aca="false">VLOOKUP($AE295,STARING_REEKSEN!$A:$J,5,0)*100</f>
        <v>2.79</v>
      </c>
      <c r="AI295" s="15" t="n">
        <f aca="false">VLOOKUP($AE295,STARING_REEKSEN!$A:$J,6,0)</f>
        <v>1.08</v>
      </c>
      <c r="AJ295" s="15" t="n">
        <f aca="false">VLOOKUP($AE295,STARING_REEKSEN!$A:$J,7,0)/100</f>
        <v>0.0969</v>
      </c>
      <c r="AK295" s="24" t="n">
        <f aca="false">VLOOKUP($AE295,STARING_REEKSEN!$A:$J,8,0)</f>
        <v>-6.091</v>
      </c>
      <c r="AL295" s="15" t="n">
        <f aca="false">1-(1/AI295)</f>
        <v>0.0740740740740742</v>
      </c>
      <c r="AM295" s="0" t="n">
        <f aca="false">(I295)/100</f>
        <v>0.25</v>
      </c>
      <c r="AN295" s="25" t="n">
        <f aca="false">1+POWER(AH295*AM295,AI295)</f>
        <v>1.67768480636032</v>
      </c>
      <c r="AO295" s="25" t="n">
        <f aca="false">POWER(AH295*AM295,AI295-1)</f>
        <v>0.971591120229842</v>
      </c>
      <c r="AP295" s="25" t="n">
        <f aca="false">POWER(POWER(AN295,AL295)-AO295,2)</f>
        <v>0.00455353051532306</v>
      </c>
      <c r="AQ295" s="25" t="n">
        <f aca="false">POWER(AN295,AL295*(AK295+2))</f>
        <v>0.854878578807891</v>
      </c>
      <c r="AR295" s="26" t="n">
        <f aca="false">AJ295</f>
        <v>0.0969</v>
      </c>
      <c r="AS295" s="15" t="n">
        <f aca="false">(J295-I295)/100</f>
        <v>0.2</v>
      </c>
      <c r="AT295" s="15" t="n">
        <f aca="false">AR295*AS295</f>
        <v>0.01938</v>
      </c>
      <c r="AU295" s="15" t="n">
        <f aca="false">AF295+(AG295-AF295)/POWER(AN295,AL295)</f>
        <v>0.551830168186645</v>
      </c>
      <c r="AV295" s="15" t="n">
        <f aca="false">AU295*AS295</f>
        <v>0.110366033637329</v>
      </c>
      <c r="AW295" s="15" t="n">
        <f aca="false">K295*AS295</f>
        <v>0.06</v>
      </c>
      <c r="AX295" s="42" t="n">
        <f aca="false">ROUND(SUMIF(B:B,B295,AT:AT)/SUMIF(B:B,B295,AS:AS),4)</f>
        <v>0.0899</v>
      </c>
      <c r="AY295" s="42" t="n">
        <f aca="false">IF(SUMIF(B:B,B295,AS:AS)&lt;=0,0,AX295)</f>
        <v>0.0899</v>
      </c>
      <c r="AZ295" s="15" t="n">
        <f aca="false">ROUND(SUMIF(B:B,B295,AV:AV)/SUMIF(B:B,B295,AS:AS),2)</f>
        <v>0.55</v>
      </c>
      <c r="BA295" s="0" t="n">
        <f aca="false">ROUND(SUMIF(B:B,B295,AW:AW)/SUMIF(B:B,B295,AS:AS),0)/100</f>
        <v>0.01</v>
      </c>
      <c r="BB295" s="0" t="n">
        <f aca="false">IF(B295&lt;207,IF(NOT(B295=B294),IF(N295&gt;25,(J295-I295)/100,0),IF(BB294&gt;0,IF(N295&gt;25,(J295-I295)/100,0),0)),0)</f>
        <v>0</v>
      </c>
      <c r="BC295" s="0" t="n">
        <f aca="false">SUMIF(B:B,B295,BB:BB)</f>
        <v>0</v>
      </c>
    </row>
    <row r="296" customFormat="false" ht="12.8" hidden="false" customHeight="false" outlineLevel="0" collapsed="false">
      <c r="A296" s="14" t="n">
        <v>5002</v>
      </c>
      <c r="B296" s="15" t="n">
        <v>503</v>
      </c>
      <c r="C296" s="15" t="n">
        <v>100</v>
      </c>
      <c r="D296" s="16" t="n">
        <v>22020</v>
      </c>
      <c r="E296" s="16" t="s">
        <v>557</v>
      </c>
      <c r="F296" s="16" t="s">
        <v>729</v>
      </c>
      <c r="G296" s="16" t="n">
        <v>3</v>
      </c>
      <c r="H296" s="16" t="s">
        <v>706</v>
      </c>
      <c r="I296" s="16" t="n">
        <v>45</v>
      </c>
      <c r="J296" s="16" t="n">
        <v>120</v>
      </c>
      <c r="K296" s="44" t="n">
        <v>0.2</v>
      </c>
      <c r="L296" s="18" t="n">
        <v>0.1</v>
      </c>
      <c r="M296" s="18" t="n">
        <v>2</v>
      </c>
      <c r="N296" s="19" t="n">
        <v>60</v>
      </c>
      <c r="O296" s="16" t="n">
        <v>50</v>
      </c>
      <c r="P296" s="16" t="n">
        <v>70</v>
      </c>
      <c r="Q296" s="20" t="n">
        <v>32</v>
      </c>
      <c r="R296" s="21" t="n">
        <v>92</v>
      </c>
      <c r="S296" s="16" t="n">
        <v>80</v>
      </c>
      <c r="T296" s="16" t="n">
        <v>98</v>
      </c>
      <c r="U296" s="16" t="n">
        <v>90</v>
      </c>
      <c r="V296" s="16" t="n">
        <v>70</v>
      </c>
      <c r="W296" s="16" t="n">
        <v>130</v>
      </c>
      <c r="X296" s="22" t="n">
        <v>7</v>
      </c>
      <c r="Y296" s="18" t="n">
        <v>5.8</v>
      </c>
      <c r="Z296" s="18" t="n">
        <v>7.5</v>
      </c>
      <c r="AA296" s="23" t="n">
        <v>2</v>
      </c>
      <c r="AB296" s="15" t="n">
        <v>1.2301352973424</v>
      </c>
      <c r="AC296" s="16" t="n">
        <v>691</v>
      </c>
      <c r="AD296" s="16" t="n">
        <v>0</v>
      </c>
      <c r="AE296" s="16" t="s">
        <v>718</v>
      </c>
      <c r="AF296" s="15" t="n">
        <f aca="false">VLOOKUP($AE296,STARING_REEKSEN!$A:$J,3,0)</f>
        <v>0.01</v>
      </c>
      <c r="AG296" s="15" t="n">
        <f aca="false">VLOOKUP($AE296,STARING_REEKSEN!$A:$J,4,0)</f>
        <v>0.573</v>
      </c>
      <c r="AH296" s="15" t="n">
        <f aca="false">VLOOKUP($AE296,STARING_REEKSEN!$A:$J,5,0)*100</f>
        <v>2.79</v>
      </c>
      <c r="AI296" s="15" t="n">
        <f aca="false">VLOOKUP($AE296,STARING_REEKSEN!$A:$J,6,0)</f>
        <v>1.08</v>
      </c>
      <c r="AJ296" s="15" t="n">
        <f aca="false">VLOOKUP($AE296,STARING_REEKSEN!$A:$J,7,0)/100</f>
        <v>0.0969</v>
      </c>
      <c r="AK296" s="24" t="n">
        <f aca="false">VLOOKUP($AE296,STARING_REEKSEN!$A:$J,8,0)</f>
        <v>-6.091</v>
      </c>
      <c r="AL296" s="15" t="n">
        <f aca="false">1-(1/AI296)</f>
        <v>0.0740740740740742</v>
      </c>
      <c r="AM296" s="0" t="n">
        <f aca="false">(I296)/100</f>
        <v>0.45</v>
      </c>
      <c r="AN296" s="25" t="n">
        <f aca="false">1+POWER(AH296*AM296,AI296)</f>
        <v>2.27856277056674</v>
      </c>
      <c r="AO296" s="25" t="n">
        <f aca="false">POWER(AH296*AM296,AI296-1)</f>
        <v>1.01836939113241</v>
      </c>
      <c r="AP296" s="25" t="n">
        <f aca="false">POWER(POWER(AN296,AL296)-AO296,2)</f>
        <v>0.00198319313386951</v>
      </c>
      <c r="AQ296" s="25" t="n">
        <f aca="false">POWER(AN296,AL296*(AK296+2))</f>
        <v>0.77913994642899</v>
      </c>
      <c r="AR296" s="26" t="n">
        <f aca="false">AJ296</f>
        <v>0.0969</v>
      </c>
      <c r="AS296" s="15" t="n">
        <f aca="false">(J296-I296)/100</f>
        <v>0.75</v>
      </c>
      <c r="AT296" s="15" t="n">
        <f aca="false">AR296*AS296</f>
        <v>0.072675</v>
      </c>
      <c r="AU296" s="15" t="n">
        <f aca="false">AF296+(AG296-AF296)/POWER(AN296,AL296)</f>
        <v>0.539681723077142</v>
      </c>
      <c r="AV296" s="15" t="n">
        <f aca="false">AU296*AS296</f>
        <v>0.404761292307856</v>
      </c>
      <c r="AW296" s="15" t="n">
        <f aca="false">K296*AS296</f>
        <v>0.15</v>
      </c>
      <c r="AX296" s="42" t="n">
        <f aca="false">ROUND(SUMIF(B:B,B296,AT:AT)/SUMIF(B:B,B296,AS:AS),4)</f>
        <v>0.0899</v>
      </c>
      <c r="AY296" s="42" t="n">
        <f aca="false">IF(SUMIF(B:B,B296,AS:AS)&lt;=0,0,AX296)</f>
        <v>0.0899</v>
      </c>
      <c r="AZ296" s="15" t="n">
        <f aca="false">ROUND(SUMIF(B:B,B296,AV:AV)/SUMIF(B:B,B296,AS:AS),2)</f>
        <v>0.55</v>
      </c>
      <c r="BA296" s="0" t="n">
        <f aca="false">ROUND(SUMIF(B:B,B296,AW:AW)/SUMIF(B:B,B296,AS:AS),0)/100</f>
        <v>0.01</v>
      </c>
      <c r="BB296" s="0" t="n">
        <f aca="false">IF(B296&lt;207,IF(NOT(B296=B295),IF(N296&gt;25,(J296-I296)/100,0),IF(BB295&gt;0,IF(N296&gt;25,(J296-I296)/100,0),0)),0)</f>
        <v>0</v>
      </c>
      <c r="BC296" s="0" t="n">
        <f aca="false">SUMIF(B:B,B296,BB:BB)</f>
        <v>0</v>
      </c>
    </row>
    <row r="297" customFormat="false" ht="12.8" hidden="false" customHeight="false" outlineLevel="0" collapsed="false">
      <c r="A297" s="14" t="n">
        <v>5004</v>
      </c>
      <c r="B297" s="15" t="n">
        <v>504</v>
      </c>
      <c r="C297" s="15" t="n">
        <v>51</v>
      </c>
      <c r="D297" s="16" t="n">
        <v>18020</v>
      </c>
      <c r="E297" s="16" t="s">
        <v>561</v>
      </c>
      <c r="F297" s="16" t="s">
        <v>700</v>
      </c>
      <c r="G297" s="16" t="n">
        <v>1</v>
      </c>
      <c r="H297" s="16" t="s">
        <v>711</v>
      </c>
      <c r="I297" s="16" t="n">
        <v>0</v>
      </c>
      <c r="J297" s="16" t="n">
        <v>25</v>
      </c>
      <c r="K297" s="44" t="n">
        <v>3</v>
      </c>
      <c r="L297" s="18" t="n">
        <v>1</v>
      </c>
      <c r="M297" s="18" t="n">
        <v>5</v>
      </c>
      <c r="N297" s="19" t="n">
        <v>10</v>
      </c>
      <c r="O297" s="16" t="n">
        <v>8</v>
      </c>
      <c r="P297" s="16" t="n">
        <v>14</v>
      </c>
      <c r="Q297" s="20" t="n">
        <v>45</v>
      </c>
      <c r="R297" s="21" t="n">
        <v>55</v>
      </c>
      <c r="S297" s="16" t="n">
        <v>45</v>
      </c>
      <c r="T297" s="16" t="n">
        <v>60</v>
      </c>
      <c r="U297" s="16" t="n">
        <v>125</v>
      </c>
      <c r="V297" s="16" t="n">
        <v>100</v>
      </c>
      <c r="W297" s="16" t="n">
        <v>140</v>
      </c>
      <c r="X297" s="22" t="n">
        <v>5.3</v>
      </c>
      <c r="Y297" s="18" t="n">
        <v>4.5</v>
      </c>
      <c r="Z297" s="18" t="n">
        <v>5.5</v>
      </c>
      <c r="AA297" s="23" t="n">
        <v>0</v>
      </c>
      <c r="AB297" s="15" t="n">
        <v>1.46854461538602</v>
      </c>
      <c r="AC297" s="16" t="n">
        <v>430</v>
      </c>
      <c r="AD297" s="16" t="n">
        <v>1</v>
      </c>
      <c r="AE297" s="16" t="s">
        <v>807</v>
      </c>
      <c r="AF297" s="15" t="n">
        <f aca="false">VLOOKUP($AE297,STARING_REEKSEN!$A:$J,3,0)</f>
        <v>0.01</v>
      </c>
      <c r="AG297" s="15" t="n">
        <f aca="false">VLOOKUP($AE297,STARING_REEKSEN!$A:$J,4,0)</f>
        <v>0.416</v>
      </c>
      <c r="AH297" s="15" t="n">
        <f aca="false">VLOOKUP($AE297,STARING_REEKSEN!$A:$J,5,0)*100</f>
        <v>0.84</v>
      </c>
      <c r="AI297" s="15" t="n">
        <f aca="false">VLOOKUP($AE297,STARING_REEKSEN!$A:$J,6,0)</f>
        <v>1.437</v>
      </c>
      <c r="AJ297" s="15" t="n">
        <f aca="false">VLOOKUP($AE297,STARING_REEKSEN!$A:$J,7,0)/100</f>
        <v>0.2983</v>
      </c>
      <c r="AK297" s="24" t="n">
        <f aca="false">VLOOKUP($AE297,STARING_REEKSEN!$A:$J,8,0)</f>
        <v>-1.357</v>
      </c>
      <c r="AL297" s="15" t="n">
        <f aca="false">1-(1/AI297)</f>
        <v>0.30410577592206</v>
      </c>
      <c r="AM297" s="0" t="n">
        <f aca="false">(I297)/100</f>
        <v>0</v>
      </c>
      <c r="AN297" s="25" t="n">
        <f aca="false">1+POWER(AH297*AM297,AI297)</f>
        <v>1</v>
      </c>
      <c r="AO297" s="25" t="n">
        <f aca="false">POWER(AH297*AM297,AI297-1)</f>
        <v>0</v>
      </c>
      <c r="AP297" s="25" t="n">
        <f aca="false">POWER(POWER(AN297,AL297)-AO297,2)</f>
        <v>1</v>
      </c>
      <c r="AQ297" s="25" t="n">
        <f aca="false">POWER(AN297,AL297*(AK297+2))</f>
        <v>1</v>
      </c>
      <c r="AR297" s="26" t="n">
        <f aca="false">AJ297</f>
        <v>0.2983</v>
      </c>
      <c r="AS297" s="15" t="n">
        <f aca="false">(J297-I297)/100</f>
        <v>0.25</v>
      </c>
      <c r="AT297" s="15" t="n">
        <f aca="false">AR297*AS297</f>
        <v>0.074575</v>
      </c>
      <c r="AU297" s="15" t="n">
        <f aca="false">AF297+(AG297-AF297)/POWER(AN297,AL297)</f>
        <v>0.416</v>
      </c>
      <c r="AV297" s="15" t="n">
        <f aca="false">AU297*AS297</f>
        <v>0.104</v>
      </c>
      <c r="AW297" s="15" t="n">
        <f aca="false">K297*AS297</f>
        <v>0.75</v>
      </c>
      <c r="AX297" s="42" t="n">
        <f aca="false">ROUND(SUMIF(B:B,B297,AT:AT)/SUMIF(B:B,B297,AS:AS),4)</f>
        <v>0.1326</v>
      </c>
      <c r="AY297" s="42" t="n">
        <f aca="false">IF(SUMIF(B:B,B297,AS:AS)&lt;=0,0,AX297)</f>
        <v>0.1326</v>
      </c>
      <c r="AZ297" s="15" t="n">
        <f aca="false">ROUND(SUMIF(B:B,B297,AV:AV)/SUMIF(B:B,B297,AS:AS),2)</f>
        <v>0.37</v>
      </c>
      <c r="BA297" s="0" t="n">
        <f aca="false">ROUND(SUMIF(B:B,B297,AW:AW)/SUMIF(B:B,B297,AS:AS),0)/100</f>
        <v>0.01</v>
      </c>
      <c r="BB297" s="0" t="n">
        <f aca="false">IF(B297&lt;207,IF(NOT(B297=B296),IF(N297&gt;25,(J297-I297)/100,0),IF(BB296&gt;0,IF(N297&gt;25,(J297-I297)/100,0),0)),0)</f>
        <v>0</v>
      </c>
      <c r="BC297" s="0" t="n">
        <f aca="false">SUMIF(B:B,B297,BB:BB)</f>
        <v>0</v>
      </c>
    </row>
    <row r="298" customFormat="false" ht="12.8" hidden="false" customHeight="false" outlineLevel="0" collapsed="false">
      <c r="A298" s="14" t="n">
        <v>5004</v>
      </c>
      <c r="B298" s="15" t="n">
        <v>504</v>
      </c>
      <c r="C298" s="15" t="n">
        <v>51</v>
      </c>
      <c r="D298" s="16" t="n">
        <v>18020</v>
      </c>
      <c r="E298" s="16" t="s">
        <v>561</v>
      </c>
      <c r="F298" s="16" t="s">
        <v>700</v>
      </c>
      <c r="G298" s="16" t="n">
        <v>2</v>
      </c>
      <c r="H298" s="16" t="s">
        <v>705</v>
      </c>
      <c r="I298" s="16" t="n">
        <v>25</v>
      </c>
      <c r="J298" s="16" t="n">
        <v>90</v>
      </c>
      <c r="K298" s="44" t="n">
        <v>0.3</v>
      </c>
      <c r="L298" s="18" t="n">
        <v>0.1</v>
      </c>
      <c r="M298" s="18" t="n">
        <v>1</v>
      </c>
      <c r="N298" s="19" t="n">
        <v>12</v>
      </c>
      <c r="O298" s="16" t="n">
        <v>8</v>
      </c>
      <c r="P298" s="16" t="n">
        <v>20</v>
      </c>
      <c r="Q298" s="20" t="n">
        <v>53</v>
      </c>
      <c r="R298" s="21" t="n">
        <v>65</v>
      </c>
      <c r="S298" s="16" t="n">
        <v>45</v>
      </c>
      <c r="T298" s="16" t="n">
        <v>70</v>
      </c>
      <c r="U298" s="16" t="n">
        <v>110</v>
      </c>
      <c r="V298" s="16" t="n">
        <v>100</v>
      </c>
      <c r="W298" s="16" t="n">
        <v>140</v>
      </c>
      <c r="X298" s="22" t="n">
        <v>4.7</v>
      </c>
      <c r="Y298" s="18" t="n">
        <v>4.5</v>
      </c>
      <c r="Z298" s="18" t="n">
        <v>5.5</v>
      </c>
      <c r="AA298" s="23" t="n">
        <v>0</v>
      </c>
      <c r="AB298" s="15" t="n">
        <v>1.5887048313837</v>
      </c>
      <c r="AC298" s="16" t="n">
        <v>430</v>
      </c>
      <c r="AD298" s="16" t="n">
        <v>0</v>
      </c>
      <c r="AE298" s="16" t="s">
        <v>716</v>
      </c>
      <c r="AF298" s="15" t="n">
        <f aca="false">VLOOKUP($AE298,STARING_REEKSEN!$A:$J,3,0)</f>
        <v>0.01</v>
      </c>
      <c r="AG298" s="15" t="n">
        <f aca="false">VLOOKUP($AE298,STARING_REEKSEN!$A:$J,4,0)</f>
        <v>0.394</v>
      </c>
      <c r="AH298" s="15" t="n">
        <f aca="false">VLOOKUP($AE298,STARING_REEKSEN!$A:$J,5,0)*100</f>
        <v>0.33</v>
      </c>
      <c r="AI298" s="15" t="n">
        <f aca="false">VLOOKUP($AE298,STARING_REEKSEN!$A:$J,6,0)</f>
        <v>1.617</v>
      </c>
      <c r="AJ298" s="15" t="n">
        <f aca="false">VLOOKUP($AE298,STARING_REEKSEN!$A:$J,7,0)/100</f>
        <v>0.025</v>
      </c>
      <c r="AK298" s="24" t="n">
        <f aca="false">VLOOKUP($AE298,STARING_REEKSEN!$A:$J,8,0)</f>
        <v>0.514</v>
      </c>
      <c r="AL298" s="15" t="n">
        <f aca="false">1-(1/AI298)</f>
        <v>0.381570810142239</v>
      </c>
      <c r="AM298" s="0" t="n">
        <f aca="false">(I298)/100</f>
        <v>0.25</v>
      </c>
      <c r="AN298" s="25" t="n">
        <f aca="false">1+POWER(AH298*AM298,AI298)</f>
        <v>1.01769726013915</v>
      </c>
      <c r="AO298" s="25" t="n">
        <f aca="false">POWER(AH298*AM298,AI298-1)</f>
        <v>0.21451224411096</v>
      </c>
      <c r="AP298" s="25" t="n">
        <f aca="false">POWER(POWER(AN298,AL298)-AO298,2)</f>
        <v>0.627587034627772</v>
      </c>
      <c r="AQ298" s="25" t="n">
        <f aca="false">POWER(AN298,AL298*(AK298+2))</f>
        <v>1.01697035202616</v>
      </c>
      <c r="AR298" s="26" t="n">
        <f aca="false">AJ298</f>
        <v>0.025</v>
      </c>
      <c r="AS298" s="15" t="n">
        <f aca="false">(J298-I298)/100</f>
        <v>0.65</v>
      </c>
      <c r="AT298" s="15" t="n">
        <f aca="false">AR298*AS298</f>
        <v>0.01625</v>
      </c>
      <c r="AU298" s="15" t="n">
        <f aca="false">AF298+(AG298-AF298)/POWER(AN298,AL298)</f>
        <v>0.391438202343509</v>
      </c>
      <c r="AV298" s="15" t="n">
        <f aca="false">AU298*AS298</f>
        <v>0.254434831523281</v>
      </c>
      <c r="AW298" s="15" t="n">
        <f aca="false">K298*AS298</f>
        <v>0.195</v>
      </c>
      <c r="AX298" s="42" t="n">
        <f aca="false">ROUND(SUMIF(B:B,B298,AT:AT)/SUMIF(B:B,B298,AS:AS),4)</f>
        <v>0.1326</v>
      </c>
      <c r="AY298" s="42" t="n">
        <f aca="false">IF(SUMIF(B:B,B298,AS:AS)&lt;=0,0,AX298)</f>
        <v>0.1326</v>
      </c>
      <c r="AZ298" s="15" t="n">
        <f aca="false">ROUND(SUMIF(B:B,B298,AV:AV)/SUMIF(B:B,B298,AS:AS),2)</f>
        <v>0.37</v>
      </c>
      <c r="BA298" s="0" t="n">
        <f aca="false">ROUND(SUMIF(B:B,B298,AW:AW)/SUMIF(B:B,B298,AS:AS),0)/100</f>
        <v>0.01</v>
      </c>
      <c r="BB298" s="0" t="n">
        <f aca="false">IF(B298&lt;207,IF(NOT(B298=B297),IF(N298&gt;25,(J298-I298)/100,0),IF(BB297&gt;0,IF(N298&gt;25,(J298-I298)/100,0),0)),0)</f>
        <v>0</v>
      </c>
      <c r="BC298" s="0" t="n">
        <f aca="false">SUMIF(B:B,B298,BB:BB)</f>
        <v>0</v>
      </c>
    </row>
    <row r="299" customFormat="false" ht="12.8" hidden="false" customHeight="false" outlineLevel="0" collapsed="false">
      <c r="A299" s="14" t="n">
        <v>5004</v>
      </c>
      <c r="B299" s="15" t="n">
        <v>504</v>
      </c>
      <c r="C299" s="15" t="n">
        <v>51</v>
      </c>
      <c r="D299" s="16" t="n">
        <v>18020</v>
      </c>
      <c r="E299" s="16" t="s">
        <v>561</v>
      </c>
      <c r="F299" s="16" t="s">
        <v>700</v>
      </c>
      <c r="G299" s="16" t="n">
        <v>3</v>
      </c>
      <c r="H299" s="16" t="s">
        <v>734</v>
      </c>
      <c r="I299" s="16" t="n">
        <v>90</v>
      </c>
      <c r="J299" s="16" t="n">
        <v>120</v>
      </c>
      <c r="K299" s="44" t="n">
        <v>0.3</v>
      </c>
      <c r="L299" s="18" t="n">
        <v>0.2</v>
      </c>
      <c r="M299" s="18" t="n">
        <v>2</v>
      </c>
      <c r="N299" s="19" t="n">
        <v>4</v>
      </c>
      <c r="O299" s="16" t="n">
        <v>2</v>
      </c>
      <c r="P299" s="16" t="n">
        <v>8</v>
      </c>
      <c r="Q299" s="20" t="n">
        <v>11</v>
      </c>
      <c r="R299" s="21" t="n">
        <v>15</v>
      </c>
      <c r="S299" s="16" t="n">
        <v>10</v>
      </c>
      <c r="T299" s="16" t="n">
        <v>35</v>
      </c>
      <c r="U299" s="16" t="n">
        <v>170</v>
      </c>
      <c r="V299" s="16" t="n">
        <v>140</v>
      </c>
      <c r="W299" s="16" t="n">
        <v>190</v>
      </c>
      <c r="X299" s="22" t="n">
        <v>4.7</v>
      </c>
      <c r="Y299" s="18" t="n">
        <v>4.5</v>
      </c>
      <c r="Z299" s="18" t="n">
        <v>5.5</v>
      </c>
      <c r="AA299" s="23" t="n">
        <v>0</v>
      </c>
      <c r="AB299" s="15" t="n">
        <v>1.65507189270158</v>
      </c>
      <c r="AC299" s="16" t="n">
        <v>410</v>
      </c>
      <c r="AD299" s="16" t="n">
        <v>0</v>
      </c>
      <c r="AE299" s="16" t="s">
        <v>710</v>
      </c>
      <c r="AF299" s="15" t="n">
        <f aca="false">VLOOKUP($AE299,STARING_REEKSEN!$A:$J,3,0)</f>
        <v>0.02</v>
      </c>
      <c r="AG299" s="15" t="n">
        <f aca="false">VLOOKUP($AE299,STARING_REEKSEN!$A:$J,4,0)</f>
        <v>0.387</v>
      </c>
      <c r="AH299" s="15" t="n">
        <f aca="false">VLOOKUP($AE299,STARING_REEKSEN!$A:$J,5,0)*100</f>
        <v>1.61</v>
      </c>
      <c r="AI299" s="15" t="n">
        <f aca="false">VLOOKUP($AE299,STARING_REEKSEN!$A:$J,6,0)</f>
        <v>1.524</v>
      </c>
      <c r="AJ299" s="15" t="n">
        <f aca="false">VLOOKUP($AE299,STARING_REEKSEN!$A:$J,7,0)/100</f>
        <v>0.2276</v>
      </c>
      <c r="AK299" s="24" t="n">
        <f aca="false">VLOOKUP($AE299,STARING_REEKSEN!$A:$J,8,0)</f>
        <v>2.44</v>
      </c>
      <c r="AL299" s="15" t="n">
        <f aca="false">1-(1/AI299)</f>
        <v>0.343832020997375</v>
      </c>
      <c r="AM299" s="0" t="n">
        <f aca="false">(I299)/100</f>
        <v>0.9</v>
      </c>
      <c r="AN299" s="25" t="n">
        <f aca="false">1+POWER(AH299*AM299,AI299)</f>
        <v>2.75981988004252</v>
      </c>
      <c r="AO299" s="25" t="n">
        <f aca="false">POWER(AH299*AM299,AI299-1)</f>
        <v>1.2145064734593</v>
      </c>
      <c r="AP299" s="25" t="n">
        <f aca="false">POWER(POWER(AN299,AL299)-AO299,2)</f>
        <v>0.0412936800698144</v>
      </c>
      <c r="AQ299" s="25" t="n">
        <f aca="false">POWER(AN299,AL299*(AK299+2))</f>
        <v>4.7103674195114</v>
      </c>
      <c r="AR299" s="26" t="n">
        <f aca="false">AJ299</f>
        <v>0.2276</v>
      </c>
      <c r="AS299" s="15" t="n">
        <f aca="false">(J299-I299)/100</f>
        <v>0.3</v>
      </c>
      <c r="AT299" s="15" t="n">
        <f aca="false">AR299*AS299</f>
        <v>0.06828</v>
      </c>
      <c r="AU299" s="15" t="n">
        <f aca="false">AF299+(AG299-AF299)/POWER(AN299,AL299)</f>
        <v>0.278867273072621</v>
      </c>
      <c r="AV299" s="15" t="n">
        <f aca="false">AU299*AS299</f>
        <v>0.0836601819217862</v>
      </c>
      <c r="AW299" s="15" t="n">
        <f aca="false">K299*AS299</f>
        <v>0.09</v>
      </c>
      <c r="AX299" s="42" t="n">
        <f aca="false">ROUND(SUMIF(B:B,B299,AT:AT)/SUMIF(B:B,B299,AS:AS),4)</f>
        <v>0.1326</v>
      </c>
      <c r="AY299" s="42" t="n">
        <f aca="false">IF(SUMIF(B:B,B299,AS:AS)&lt;=0,0,AX299)</f>
        <v>0.1326</v>
      </c>
      <c r="AZ299" s="15" t="n">
        <f aca="false">ROUND(SUMIF(B:B,B299,AV:AV)/SUMIF(B:B,B299,AS:AS),2)</f>
        <v>0.37</v>
      </c>
      <c r="BA299" s="0" t="n">
        <f aca="false">ROUND(SUMIF(B:B,B299,AW:AW)/SUMIF(B:B,B299,AS:AS),0)/100</f>
        <v>0.01</v>
      </c>
      <c r="BB299" s="0" t="n">
        <f aca="false">IF(B299&lt;207,IF(NOT(B299=B298),IF(N299&gt;25,(J299-I299)/100,0),IF(BB298&gt;0,IF(N299&gt;25,(J299-I299)/100,0),0)),0)</f>
        <v>0</v>
      </c>
      <c r="BC299" s="0" t="n">
        <f aca="false">SUMIF(B:B,B299,BB:BB)</f>
        <v>0</v>
      </c>
    </row>
    <row r="300" customFormat="false" ht="12.8" hidden="false" customHeight="false" outlineLevel="0" collapsed="false">
      <c r="A300" s="14" t="n">
        <v>5005</v>
      </c>
      <c r="B300" s="15" t="n">
        <v>505</v>
      </c>
      <c r="C300" s="15" t="n">
        <v>52</v>
      </c>
      <c r="D300" s="16" t="n">
        <v>5010</v>
      </c>
      <c r="E300" s="16" t="s">
        <v>575</v>
      </c>
      <c r="F300" s="16" t="s">
        <v>729</v>
      </c>
      <c r="G300" s="16" t="n">
        <v>1</v>
      </c>
      <c r="H300" s="16" t="s">
        <v>757</v>
      </c>
      <c r="I300" s="16" t="n">
        <v>0</v>
      </c>
      <c r="J300" s="16" t="n">
        <v>20</v>
      </c>
      <c r="K300" s="44" t="n">
        <v>2.5</v>
      </c>
      <c r="L300" s="18" t="n">
        <v>1</v>
      </c>
      <c r="M300" s="18" t="n">
        <v>4</v>
      </c>
      <c r="N300" s="19" t="n">
        <v>10</v>
      </c>
      <c r="O300" s="16" t="n">
        <v>8</v>
      </c>
      <c r="P300" s="16" t="n">
        <v>15</v>
      </c>
      <c r="Q300" s="20" t="n">
        <v>70</v>
      </c>
      <c r="R300" s="21" t="n">
        <v>80</v>
      </c>
      <c r="S300" s="16" t="n">
        <v>70</v>
      </c>
      <c r="T300" s="16" t="n">
        <v>85</v>
      </c>
      <c r="U300" s="16" t="n">
        <v>130</v>
      </c>
      <c r="V300" s="16" t="n">
        <v>100</v>
      </c>
      <c r="W300" s="16" t="n">
        <v>180</v>
      </c>
      <c r="X300" s="22" t="n">
        <v>5.4</v>
      </c>
      <c r="Y300" s="18" t="n">
        <v>4.5</v>
      </c>
      <c r="Z300" s="18" t="n">
        <v>6</v>
      </c>
      <c r="AA300" s="23" t="n">
        <v>0</v>
      </c>
      <c r="AB300" s="15" t="n">
        <v>1.48808053901575</v>
      </c>
      <c r="AC300" s="16" t="n">
        <v>420</v>
      </c>
      <c r="AD300" s="16" t="n">
        <v>1</v>
      </c>
      <c r="AE300" s="16" t="s">
        <v>807</v>
      </c>
      <c r="AF300" s="15" t="n">
        <f aca="false">VLOOKUP($AE300,STARING_REEKSEN!$A:$J,3,0)</f>
        <v>0.01</v>
      </c>
      <c r="AG300" s="15" t="n">
        <f aca="false">VLOOKUP($AE300,STARING_REEKSEN!$A:$J,4,0)</f>
        <v>0.416</v>
      </c>
      <c r="AH300" s="15" t="n">
        <f aca="false">VLOOKUP($AE300,STARING_REEKSEN!$A:$J,5,0)*100</f>
        <v>0.84</v>
      </c>
      <c r="AI300" s="15" t="n">
        <f aca="false">VLOOKUP($AE300,STARING_REEKSEN!$A:$J,6,0)</f>
        <v>1.437</v>
      </c>
      <c r="AJ300" s="15" t="n">
        <f aca="false">VLOOKUP($AE300,STARING_REEKSEN!$A:$J,7,0)/100</f>
        <v>0.2983</v>
      </c>
      <c r="AK300" s="24" t="n">
        <f aca="false">VLOOKUP($AE300,STARING_REEKSEN!$A:$J,8,0)</f>
        <v>-1.357</v>
      </c>
      <c r="AL300" s="15" t="n">
        <f aca="false">1-(1/AI300)</f>
        <v>0.30410577592206</v>
      </c>
      <c r="AM300" s="0" t="n">
        <f aca="false">(I300)/100</f>
        <v>0</v>
      </c>
      <c r="AN300" s="25" t="n">
        <f aca="false">1+POWER(AH300*AM300,AI300)</f>
        <v>1</v>
      </c>
      <c r="AO300" s="25" t="n">
        <f aca="false">POWER(AH300*AM300,AI300-1)</f>
        <v>0</v>
      </c>
      <c r="AP300" s="25" t="n">
        <f aca="false">POWER(POWER(AN300,AL300)-AO300,2)</f>
        <v>1</v>
      </c>
      <c r="AQ300" s="25" t="n">
        <f aca="false">POWER(AN300,AL300*(AK300+2))</f>
        <v>1</v>
      </c>
      <c r="AR300" s="26" t="n">
        <f aca="false">AJ300</f>
        <v>0.2983</v>
      </c>
      <c r="AS300" s="15" t="n">
        <f aca="false">(J300-I300)/100</f>
        <v>0.2</v>
      </c>
      <c r="AT300" s="15" t="n">
        <f aca="false">AR300*AS300</f>
        <v>0.05966</v>
      </c>
      <c r="AU300" s="15" t="n">
        <f aca="false">AF300+(AG300-AF300)/POWER(AN300,AL300)</f>
        <v>0.416</v>
      </c>
      <c r="AV300" s="15" t="n">
        <f aca="false">AU300*AS300</f>
        <v>0.0832</v>
      </c>
      <c r="AW300" s="15" t="n">
        <f aca="false">K300*AS300</f>
        <v>0.5</v>
      </c>
      <c r="AX300" s="42" t="n">
        <f aca="false">ROUND(SUMIF(B:B,B300,AT:AT)/SUMIF(B:B,B300,AS:AS),4)</f>
        <v>0.0713</v>
      </c>
      <c r="AY300" s="42" t="n">
        <f aca="false">IF(SUMIF(B:B,B300,AS:AS)&lt;=0,0,AX300)</f>
        <v>0.0713</v>
      </c>
      <c r="AZ300" s="15" t="n">
        <f aca="false">ROUND(SUMIF(B:B,B300,AV:AV)/SUMIF(B:B,B300,AS:AS),2)</f>
        <v>0.39</v>
      </c>
      <c r="BA300" s="0" t="n">
        <f aca="false">ROUND(SUMIF(B:B,B300,AW:AW)/SUMIF(B:B,B300,AS:AS),0)/100</f>
        <v>0.01</v>
      </c>
      <c r="BB300" s="0" t="n">
        <f aca="false">IF(B300&lt;207,IF(NOT(B300=B299),IF(N300&gt;25,(J300-I300)/100,0),IF(BB299&gt;0,IF(N300&gt;25,(J300-I300)/100,0),0)),0)</f>
        <v>0</v>
      </c>
      <c r="BC300" s="0" t="n">
        <f aca="false">SUMIF(B:B,B300,BB:BB)</f>
        <v>0</v>
      </c>
    </row>
    <row r="301" customFormat="false" ht="12.8" hidden="false" customHeight="false" outlineLevel="0" collapsed="false">
      <c r="A301" s="14" t="n">
        <v>5005</v>
      </c>
      <c r="B301" s="15" t="n">
        <v>505</v>
      </c>
      <c r="C301" s="15" t="n">
        <v>52</v>
      </c>
      <c r="D301" s="16" t="n">
        <v>5010</v>
      </c>
      <c r="E301" s="16" t="s">
        <v>575</v>
      </c>
      <c r="F301" s="16" t="s">
        <v>729</v>
      </c>
      <c r="G301" s="16" t="n">
        <v>2</v>
      </c>
      <c r="H301" s="16" t="s">
        <v>749</v>
      </c>
      <c r="I301" s="16" t="n">
        <v>20</v>
      </c>
      <c r="J301" s="16" t="n">
        <v>50</v>
      </c>
      <c r="K301" s="44" t="n">
        <v>1</v>
      </c>
      <c r="L301" s="18" t="n">
        <v>0.5</v>
      </c>
      <c r="M301" s="18" t="n">
        <v>2</v>
      </c>
      <c r="N301" s="19" t="n">
        <v>10</v>
      </c>
      <c r="O301" s="16" t="n">
        <v>8</v>
      </c>
      <c r="P301" s="16" t="n">
        <v>15</v>
      </c>
      <c r="Q301" s="20" t="n">
        <v>70</v>
      </c>
      <c r="R301" s="21" t="n">
        <v>80</v>
      </c>
      <c r="S301" s="16" t="n">
        <v>70</v>
      </c>
      <c r="T301" s="16" t="n">
        <v>85</v>
      </c>
      <c r="U301" s="16" t="n">
        <v>100</v>
      </c>
      <c r="V301" s="16" t="n">
        <v>80</v>
      </c>
      <c r="W301" s="16" t="n">
        <v>180</v>
      </c>
      <c r="X301" s="22" t="n">
        <v>4.3</v>
      </c>
      <c r="Y301" s="18" t="n">
        <v>4</v>
      </c>
      <c r="Z301" s="18" t="n">
        <v>5</v>
      </c>
      <c r="AA301" s="23" t="n">
        <v>0</v>
      </c>
      <c r="AB301" s="15" t="n">
        <v>1.55082038398313</v>
      </c>
      <c r="AC301" s="16" t="n">
        <v>420</v>
      </c>
      <c r="AD301" s="16" t="n">
        <v>0</v>
      </c>
      <c r="AE301" s="16" t="s">
        <v>716</v>
      </c>
      <c r="AF301" s="15" t="n">
        <f aca="false">VLOOKUP($AE301,STARING_REEKSEN!$A:$J,3,0)</f>
        <v>0.01</v>
      </c>
      <c r="AG301" s="15" t="n">
        <f aca="false">VLOOKUP($AE301,STARING_REEKSEN!$A:$J,4,0)</f>
        <v>0.394</v>
      </c>
      <c r="AH301" s="15" t="n">
        <f aca="false">VLOOKUP($AE301,STARING_REEKSEN!$A:$J,5,0)*100</f>
        <v>0.33</v>
      </c>
      <c r="AI301" s="15" t="n">
        <f aca="false">VLOOKUP($AE301,STARING_REEKSEN!$A:$J,6,0)</f>
        <v>1.617</v>
      </c>
      <c r="AJ301" s="15" t="n">
        <f aca="false">VLOOKUP($AE301,STARING_REEKSEN!$A:$J,7,0)/100</f>
        <v>0.025</v>
      </c>
      <c r="AK301" s="24" t="n">
        <f aca="false">VLOOKUP($AE301,STARING_REEKSEN!$A:$J,8,0)</f>
        <v>0.514</v>
      </c>
      <c r="AL301" s="15" t="n">
        <f aca="false">1-(1/AI301)</f>
        <v>0.381570810142239</v>
      </c>
      <c r="AM301" s="0" t="n">
        <f aca="false">(I301)/100</f>
        <v>0.2</v>
      </c>
      <c r="AN301" s="25" t="n">
        <f aca="false">1+POWER(AH301*AM301,AI301)</f>
        <v>1.01233680055717</v>
      </c>
      <c r="AO301" s="25" t="n">
        <f aca="false">POWER(AH301*AM301,AI301-1)</f>
        <v>0.186921220563218</v>
      </c>
      <c r="AP301" s="25" t="n">
        <f aca="false">POWER(POWER(AN301,AL301)-AO301,2)</f>
        <v>0.668744998553272</v>
      </c>
      <c r="AQ301" s="25" t="n">
        <f aca="false">POWER(AN301,AL301*(AK301+2))</f>
        <v>1.01183134987379</v>
      </c>
      <c r="AR301" s="26" t="n">
        <f aca="false">AJ301</f>
        <v>0.025</v>
      </c>
      <c r="AS301" s="15" t="n">
        <f aca="false">(J301-I301)/100</f>
        <v>0.3</v>
      </c>
      <c r="AT301" s="15" t="n">
        <f aca="false">AR301*AS301</f>
        <v>0.0075</v>
      </c>
      <c r="AU301" s="15" t="n">
        <f aca="false">AF301+(AG301-AF301)/POWER(AN301,AL301)</f>
        <v>0.392207628050721</v>
      </c>
      <c r="AV301" s="15" t="n">
        <f aca="false">AU301*AS301</f>
        <v>0.117662288415216</v>
      </c>
      <c r="AW301" s="15" t="n">
        <f aca="false">K301*AS301</f>
        <v>0.3</v>
      </c>
      <c r="AX301" s="42" t="n">
        <f aca="false">ROUND(SUMIF(B:B,B301,AT:AT)/SUMIF(B:B,B301,AS:AS),4)</f>
        <v>0.0713</v>
      </c>
      <c r="AY301" s="42" t="n">
        <f aca="false">IF(SUMIF(B:B,B301,AS:AS)&lt;=0,0,AX301)</f>
        <v>0.0713</v>
      </c>
      <c r="AZ301" s="15" t="n">
        <f aca="false">ROUND(SUMIF(B:B,B301,AV:AV)/SUMIF(B:B,B301,AS:AS),2)</f>
        <v>0.39</v>
      </c>
      <c r="BA301" s="0" t="n">
        <f aca="false">ROUND(SUMIF(B:B,B301,AW:AW)/SUMIF(B:B,B301,AS:AS),0)/100</f>
        <v>0.01</v>
      </c>
      <c r="BB301" s="0" t="n">
        <f aca="false">IF(B301&lt;207,IF(NOT(B301=B300),IF(N301&gt;25,(J301-I301)/100,0),IF(BB300&gt;0,IF(N301&gt;25,(J301-I301)/100,0),0)),0)</f>
        <v>0</v>
      </c>
      <c r="BC301" s="0" t="n">
        <f aca="false">SUMIF(B:B,B301,BB:BB)</f>
        <v>0</v>
      </c>
    </row>
    <row r="302" customFormat="false" ht="12.8" hidden="false" customHeight="false" outlineLevel="0" collapsed="false">
      <c r="A302" s="14" t="n">
        <v>5005</v>
      </c>
      <c r="B302" s="15" t="n">
        <v>505</v>
      </c>
      <c r="C302" s="15" t="n">
        <v>52</v>
      </c>
      <c r="D302" s="16" t="n">
        <v>5010</v>
      </c>
      <c r="E302" s="16" t="s">
        <v>575</v>
      </c>
      <c r="F302" s="16" t="s">
        <v>729</v>
      </c>
      <c r="G302" s="16" t="n">
        <v>3</v>
      </c>
      <c r="H302" s="16" t="s">
        <v>808</v>
      </c>
      <c r="I302" s="16" t="n">
        <v>50</v>
      </c>
      <c r="J302" s="16" t="n">
        <v>80</v>
      </c>
      <c r="K302" s="44" t="n">
        <v>0.3</v>
      </c>
      <c r="L302" s="18" t="n">
        <v>0.1</v>
      </c>
      <c r="M302" s="18" t="n">
        <v>1</v>
      </c>
      <c r="N302" s="19" t="n">
        <v>14</v>
      </c>
      <c r="O302" s="16" t="n">
        <v>10</v>
      </c>
      <c r="P302" s="16" t="n">
        <v>17</v>
      </c>
      <c r="Q302" s="20" t="n">
        <v>71</v>
      </c>
      <c r="R302" s="21" t="n">
        <v>85</v>
      </c>
      <c r="S302" s="16" t="n">
        <v>80</v>
      </c>
      <c r="T302" s="16" t="n">
        <v>90</v>
      </c>
      <c r="U302" s="16" t="n">
        <v>80</v>
      </c>
      <c r="V302" s="16" t="n">
        <v>70</v>
      </c>
      <c r="W302" s="16" t="n">
        <v>130</v>
      </c>
      <c r="X302" s="22" t="n">
        <v>4.3</v>
      </c>
      <c r="Y302" s="18" t="n">
        <v>4</v>
      </c>
      <c r="Z302" s="18" t="n">
        <v>5</v>
      </c>
      <c r="AA302" s="23" t="n">
        <v>0</v>
      </c>
      <c r="AB302" s="15" t="n">
        <v>1.56888943864658</v>
      </c>
      <c r="AC302" s="16" t="n">
        <v>420</v>
      </c>
      <c r="AD302" s="16" t="n">
        <v>0</v>
      </c>
      <c r="AE302" s="16" t="s">
        <v>809</v>
      </c>
      <c r="AF302" s="15" t="n">
        <f aca="false">VLOOKUP($AE302,STARING_REEKSEN!$A:$J,3,0)</f>
        <v>0.01</v>
      </c>
      <c r="AG302" s="15" t="n">
        <f aca="false">VLOOKUP($AE302,STARING_REEKSEN!$A:$J,4,0)</f>
        <v>0.41</v>
      </c>
      <c r="AH302" s="15" t="n">
        <f aca="false">VLOOKUP($AE302,STARING_REEKSEN!$A:$J,5,0)*100</f>
        <v>0.78</v>
      </c>
      <c r="AI302" s="15" t="n">
        <f aca="false">VLOOKUP($AE302,STARING_REEKSEN!$A:$J,6,0)</f>
        <v>1.287</v>
      </c>
      <c r="AJ302" s="15" t="n">
        <f aca="false">VLOOKUP($AE302,STARING_REEKSEN!$A:$J,7,0)/100</f>
        <v>0.0279</v>
      </c>
      <c r="AK302" s="24" t="n">
        <f aca="false">VLOOKUP($AE302,STARING_REEKSEN!$A:$J,8,0)</f>
        <v>0</v>
      </c>
      <c r="AL302" s="15" t="n">
        <f aca="false">1-(1/AI302)</f>
        <v>0.222999222999223</v>
      </c>
      <c r="AM302" s="0" t="n">
        <f aca="false">(I302)/100</f>
        <v>0.5</v>
      </c>
      <c r="AN302" s="25" t="n">
        <f aca="false">1+POWER(AH302*AM302,AI302)</f>
        <v>1.29764606764828</v>
      </c>
      <c r="AO302" s="25" t="n">
        <f aca="false">POWER(AH302*AM302,AI302-1)</f>
        <v>0.763195045251993</v>
      </c>
      <c r="AP302" s="25" t="n">
        <f aca="false">POWER(POWER(AN302,AL302)-AO302,2)</f>
        <v>0.0879887468386015</v>
      </c>
      <c r="AQ302" s="25" t="n">
        <f aca="false">POWER(AN302,AL302*(AK302+2))</f>
        <v>1.1232269468611</v>
      </c>
      <c r="AR302" s="26" t="n">
        <f aca="false">AJ302</f>
        <v>0.0279</v>
      </c>
      <c r="AS302" s="15" t="n">
        <f aca="false">(J302-I302)/100</f>
        <v>0.3</v>
      </c>
      <c r="AT302" s="15" t="n">
        <f aca="false">AR302*AS302</f>
        <v>0.00837</v>
      </c>
      <c r="AU302" s="15" t="n">
        <f aca="false">AF302+(AG302-AF302)/POWER(AN302,AL302)</f>
        <v>0.387421150691394</v>
      </c>
      <c r="AV302" s="15" t="n">
        <f aca="false">AU302*AS302</f>
        <v>0.116226345207418</v>
      </c>
      <c r="AW302" s="15" t="n">
        <f aca="false">K302*AS302</f>
        <v>0.09</v>
      </c>
      <c r="AX302" s="42" t="n">
        <f aca="false">ROUND(SUMIF(B:B,B302,AT:AT)/SUMIF(B:B,B302,AS:AS),4)</f>
        <v>0.0713</v>
      </c>
      <c r="AY302" s="42" t="n">
        <f aca="false">IF(SUMIF(B:B,B302,AS:AS)&lt;=0,0,AX302)</f>
        <v>0.0713</v>
      </c>
      <c r="AZ302" s="15" t="n">
        <f aca="false">ROUND(SUMIF(B:B,B302,AV:AV)/SUMIF(B:B,B302,AS:AS),2)</f>
        <v>0.39</v>
      </c>
      <c r="BA302" s="0" t="n">
        <f aca="false">ROUND(SUMIF(B:B,B302,AW:AW)/SUMIF(B:B,B302,AS:AS),0)/100</f>
        <v>0.01</v>
      </c>
      <c r="BB302" s="0" t="n">
        <f aca="false">IF(B302&lt;207,IF(NOT(B302=B301),IF(N302&gt;25,(J302-I302)/100,0),IF(BB301&gt;0,IF(N302&gt;25,(J302-I302)/100,0),0)),0)</f>
        <v>0</v>
      </c>
      <c r="BC302" s="0" t="n">
        <f aca="false">SUMIF(B:B,B302,BB:BB)</f>
        <v>0</v>
      </c>
    </row>
    <row r="303" customFormat="false" ht="12.8" hidden="false" customHeight="false" outlineLevel="0" collapsed="false">
      <c r="A303" s="14" t="n">
        <v>5005</v>
      </c>
      <c r="B303" s="15" t="n">
        <v>505</v>
      </c>
      <c r="C303" s="15" t="n">
        <v>52</v>
      </c>
      <c r="D303" s="16" t="n">
        <v>5010</v>
      </c>
      <c r="E303" s="16" t="s">
        <v>575</v>
      </c>
      <c r="F303" s="16" t="s">
        <v>729</v>
      </c>
      <c r="G303" s="16" t="n">
        <v>4</v>
      </c>
      <c r="H303" s="16" t="s">
        <v>706</v>
      </c>
      <c r="I303" s="16" t="n">
        <v>80</v>
      </c>
      <c r="J303" s="16" t="n">
        <v>120</v>
      </c>
      <c r="K303" s="44" t="n">
        <v>0.3</v>
      </c>
      <c r="L303" s="18" t="n">
        <v>0.1</v>
      </c>
      <c r="M303" s="18" t="n">
        <v>1</v>
      </c>
      <c r="N303" s="19" t="n">
        <v>12</v>
      </c>
      <c r="O303" s="16" t="n">
        <v>10</v>
      </c>
      <c r="P303" s="16" t="n">
        <v>17</v>
      </c>
      <c r="Q303" s="20" t="n">
        <v>58</v>
      </c>
      <c r="R303" s="21" t="n">
        <v>70</v>
      </c>
      <c r="S303" s="16" t="n">
        <v>65</v>
      </c>
      <c r="T303" s="16" t="n">
        <v>80</v>
      </c>
      <c r="U303" s="16" t="n">
        <v>80</v>
      </c>
      <c r="V303" s="16" t="n">
        <v>70</v>
      </c>
      <c r="W303" s="16" t="n">
        <v>120</v>
      </c>
      <c r="X303" s="22" t="n">
        <v>4.3</v>
      </c>
      <c r="Y303" s="18" t="n">
        <v>4</v>
      </c>
      <c r="Z303" s="18" t="n">
        <v>5</v>
      </c>
      <c r="AA303" s="23" t="n">
        <v>0</v>
      </c>
      <c r="AB303" s="15" t="n">
        <v>1.5887048313837</v>
      </c>
      <c r="AC303" s="16" t="n">
        <v>420</v>
      </c>
      <c r="AD303" s="16" t="n">
        <v>0</v>
      </c>
      <c r="AE303" s="16" t="s">
        <v>716</v>
      </c>
      <c r="AF303" s="15" t="n">
        <f aca="false">VLOOKUP($AE303,STARING_REEKSEN!$A:$J,3,0)</f>
        <v>0.01</v>
      </c>
      <c r="AG303" s="15" t="n">
        <f aca="false">VLOOKUP($AE303,STARING_REEKSEN!$A:$J,4,0)</f>
        <v>0.394</v>
      </c>
      <c r="AH303" s="15" t="n">
        <f aca="false">VLOOKUP($AE303,STARING_REEKSEN!$A:$J,5,0)*100</f>
        <v>0.33</v>
      </c>
      <c r="AI303" s="15" t="n">
        <f aca="false">VLOOKUP($AE303,STARING_REEKSEN!$A:$J,6,0)</f>
        <v>1.617</v>
      </c>
      <c r="AJ303" s="15" t="n">
        <f aca="false">VLOOKUP($AE303,STARING_REEKSEN!$A:$J,7,0)/100</f>
        <v>0.025</v>
      </c>
      <c r="AK303" s="24" t="n">
        <f aca="false">VLOOKUP($AE303,STARING_REEKSEN!$A:$J,8,0)</f>
        <v>0.514</v>
      </c>
      <c r="AL303" s="15" t="n">
        <f aca="false">1-(1/AI303)</f>
        <v>0.381570810142239</v>
      </c>
      <c r="AM303" s="0" t="n">
        <f aca="false">(I303)/100</f>
        <v>0.8</v>
      </c>
      <c r="AN303" s="25" t="n">
        <f aca="false">1+POWER(AH303*AM303,AI303)</f>
        <v>1.116073625535</v>
      </c>
      <c r="AO303" s="25" t="n">
        <f aca="false">POWER(AH303*AM303,AI303-1)</f>
        <v>0.439672823996216</v>
      </c>
      <c r="AP303" s="25" t="n">
        <f aca="false">POWER(POWER(AN303,AL303)-AO303,2)</f>
        <v>0.363754208518038</v>
      </c>
      <c r="AQ303" s="25" t="n">
        <f aca="false">POWER(AN303,AL303*(AK303+2))</f>
        <v>1.11109263479261</v>
      </c>
      <c r="AR303" s="26" t="n">
        <f aca="false">AJ303</f>
        <v>0.025</v>
      </c>
      <c r="AS303" s="15" t="n">
        <f aca="false">(J303-I303)/100</f>
        <v>0.4</v>
      </c>
      <c r="AT303" s="15" t="n">
        <f aca="false">AR303*AS303</f>
        <v>0.01</v>
      </c>
      <c r="AU303" s="15" t="n">
        <f aca="false">AF303+(AG303-AF303)/POWER(AN303,AL303)</f>
        <v>0.378241750829665</v>
      </c>
      <c r="AV303" s="15" t="n">
        <f aca="false">AU303*AS303</f>
        <v>0.151296700331866</v>
      </c>
      <c r="AW303" s="15" t="n">
        <f aca="false">K303*AS303</f>
        <v>0.12</v>
      </c>
      <c r="AX303" s="42" t="n">
        <f aca="false">ROUND(SUMIF(B:B,B303,AT:AT)/SUMIF(B:B,B303,AS:AS),4)</f>
        <v>0.0713</v>
      </c>
      <c r="AY303" s="42" t="n">
        <f aca="false">IF(SUMIF(B:B,B303,AS:AS)&lt;=0,0,AX303)</f>
        <v>0.0713</v>
      </c>
      <c r="AZ303" s="15" t="n">
        <f aca="false">ROUND(SUMIF(B:B,B303,AV:AV)/SUMIF(B:B,B303,AS:AS),2)</f>
        <v>0.39</v>
      </c>
      <c r="BA303" s="0" t="n">
        <f aca="false">ROUND(SUMIF(B:B,B303,AW:AW)/SUMIF(B:B,B303,AS:AS),0)/100</f>
        <v>0.01</v>
      </c>
      <c r="BB303" s="0" t="n">
        <f aca="false">IF(B303&lt;207,IF(NOT(B303=B302),IF(N303&gt;25,(J303-I303)/100,0),IF(BB302&gt;0,IF(N303&gt;25,(J303-I303)/100,0),0)),0)</f>
        <v>0</v>
      </c>
      <c r="BC303" s="0" t="n">
        <f aca="false">SUMIF(B:B,B303,BB:BB)</f>
        <v>0</v>
      </c>
    </row>
    <row r="304" customFormat="false" ht="12.8" hidden="false" customHeight="false" outlineLevel="0" collapsed="false">
      <c r="A304" s="43" t="n">
        <v>5004</v>
      </c>
      <c r="B304" s="15" t="n">
        <v>506</v>
      </c>
      <c r="C304" s="15" t="n">
        <v>46</v>
      </c>
      <c r="D304" s="16" t="n">
        <v>18030</v>
      </c>
      <c r="E304" s="16" t="s">
        <v>810</v>
      </c>
      <c r="F304" s="16" t="s">
        <v>729</v>
      </c>
      <c r="G304" s="16" t="n">
        <v>1</v>
      </c>
      <c r="H304" s="16" t="s">
        <v>757</v>
      </c>
      <c r="I304" s="16" t="n">
        <v>0</v>
      </c>
      <c r="J304" s="16" t="n">
        <v>25</v>
      </c>
      <c r="K304" s="44" t="n">
        <v>2.5</v>
      </c>
      <c r="L304" s="18" t="n">
        <v>1</v>
      </c>
      <c r="M304" s="18" t="n">
        <v>4</v>
      </c>
      <c r="N304" s="19" t="n">
        <v>10</v>
      </c>
      <c r="O304" s="16" t="n">
        <v>8</v>
      </c>
      <c r="P304" s="16" t="n">
        <v>14</v>
      </c>
      <c r="Q304" s="20" t="n">
        <v>60</v>
      </c>
      <c r="R304" s="21" t="n">
        <v>70</v>
      </c>
      <c r="S304" s="16" t="n">
        <v>50</v>
      </c>
      <c r="T304" s="16" t="n">
        <v>70</v>
      </c>
      <c r="U304" s="16" t="n">
        <v>130</v>
      </c>
      <c r="V304" s="16" t="n">
        <v>110</v>
      </c>
      <c r="W304" s="16" t="n">
        <v>150</v>
      </c>
      <c r="X304" s="22" t="n">
        <v>6</v>
      </c>
      <c r="Y304" s="18" t="n">
        <v>5.5</v>
      </c>
      <c r="Z304" s="18" t="n">
        <v>6.5</v>
      </c>
      <c r="AA304" s="23" t="n">
        <v>0</v>
      </c>
      <c r="AB304" s="15" t="n">
        <v>1.48808053901575</v>
      </c>
      <c r="AC304" s="16" t="n">
        <v>430</v>
      </c>
      <c r="AD304" s="16" t="n">
        <v>1</v>
      </c>
      <c r="AE304" s="16" t="s">
        <v>807</v>
      </c>
      <c r="AF304" s="15" t="n">
        <f aca="false">VLOOKUP($AE304,STARING_REEKSEN!$A:$J,3,0)</f>
        <v>0.01</v>
      </c>
      <c r="AG304" s="15" t="n">
        <f aca="false">VLOOKUP($AE304,STARING_REEKSEN!$A:$J,4,0)</f>
        <v>0.416</v>
      </c>
      <c r="AH304" s="15" t="n">
        <f aca="false">VLOOKUP($AE304,STARING_REEKSEN!$A:$J,5,0)*100</f>
        <v>0.84</v>
      </c>
      <c r="AI304" s="15" t="n">
        <f aca="false">VLOOKUP($AE304,STARING_REEKSEN!$A:$J,6,0)</f>
        <v>1.437</v>
      </c>
      <c r="AJ304" s="15" t="n">
        <f aca="false">VLOOKUP($AE304,STARING_REEKSEN!$A:$J,7,0)/100</f>
        <v>0.2983</v>
      </c>
      <c r="AK304" s="24" t="n">
        <f aca="false">VLOOKUP($AE304,STARING_REEKSEN!$A:$J,8,0)</f>
        <v>-1.357</v>
      </c>
      <c r="AL304" s="15" t="n">
        <f aca="false">1-(1/AI304)</f>
        <v>0.30410577592206</v>
      </c>
      <c r="AM304" s="0" t="n">
        <f aca="false">(I304)/100</f>
        <v>0</v>
      </c>
      <c r="AN304" s="25" t="n">
        <f aca="false">1+POWER(AH304*AM304,AI304)</f>
        <v>1</v>
      </c>
      <c r="AO304" s="25" t="n">
        <f aca="false">POWER(AH304*AM304,AI304-1)</f>
        <v>0</v>
      </c>
      <c r="AP304" s="25" t="n">
        <f aca="false">POWER(POWER(AN304,AL304)-AO304,2)</f>
        <v>1</v>
      </c>
      <c r="AQ304" s="25" t="n">
        <f aca="false">POWER(AN304,AL304*(AK304+2))</f>
        <v>1</v>
      </c>
      <c r="AR304" s="26" t="n">
        <f aca="false">AJ304</f>
        <v>0.2983</v>
      </c>
      <c r="AS304" s="15" t="n">
        <f aca="false">(J304-I304)/100</f>
        <v>0.25</v>
      </c>
      <c r="AT304" s="15" t="n">
        <f aca="false">AR304*AS304</f>
        <v>0.074575</v>
      </c>
      <c r="AU304" s="15" t="n">
        <f aca="false">AF304+(AG304-AF304)/POWER(AN304,AL304)</f>
        <v>0.416</v>
      </c>
      <c r="AV304" s="15" t="n">
        <f aca="false">AU304*AS304</f>
        <v>0.104</v>
      </c>
      <c r="AW304" s="15" t="n">
        <f aca="false">K304*AS304</f>
        <v>0.625</v>
      </c>
      <c r="AX304" s="42" t="n">
        <f aca="false">ROUND(SUMIF(B:B,B304,AT:AT)/SUMIF(B:B,B304,AS:AS),4)</f>
        <v>0.1192</v>
      </c>
      <c r="AY304" s="42" t="n">
        <f aca="false">IF(SUMIF(B:B,B304,AS:AS)&lt;=0,0,AX304)</f>
        <v>0.1192</v>
      </c>
      <c r="AZ304" s="15" t="n">
        <f aca="false">ROUND(SUMIF(B:B,B304,AV:AV)/SUMIF(B:B,B304,AS:AS),2)</f>
        <v>0.31</v>
      </c>
      <c r="BA304" s="0" t="n">
        <f aca="false">ROUND(SUMIF(B:B,B304,AW:AW)/SUMIF(B:B,B304,AS:AS),0)/100</f>
        <v>0.01</v>
      </c>
      <c r="BB304" s="0" t="n">
        <f aca="false">IF(B304&lt;207,IF(NOT(B304=B303),IF(N304&gt;25,(J304-I304)/100,0),IF(BB303&gt;0,IF(N304&gt;25,(J304-I304)/100,0),0)),0)</f>
        <v>0</v>
      </c>
      <c r="BC304" s="0" t="n">
        <f aca="false">SUMIF(B:B,B304,BB:BB)</f>
        <v>0</v>
      </c>
    </row>
    <row r="305" customFormat="false" ht="12.8" hidden="false" customHeight="false" outlineLevel="0" collapsed="false">
      <c r="A305" s="43" t="n">
        <v>5004</v>
      </c>
      <c r="B305" s="15" t="n">
        <v>506</v>
      </c>
      <c r="C305" s="15" t="n">
        <v>46</v>
      </c>
      <c r="D305" s="16" t="n">
        <v>18030</v>
      </c>
      <c r="E305" s="16" t="s">
        <v>810</v>
      </c>
      <c r="F305" s="16" t="s">
        <v>729</v>
      </c>
      <c r="G305" s="16" t="n">
        <v>2</v>
      </c>
      <c r="H305" s="16" t="s">
        <v>705</v>
      </c>
      <c r="I305" s="16" t="n">
        <v>25</v>
      </c>
      <c r="J305" s="16" t="n">
        <v>90</v>
      </c>
      <c r="K305" s="44" t="n">
        <v>0.5</v>
      </c>
      <c r="L305" s="18" t="n">
        <v>0.3</v>
      </c>
      <c r="M305" s="18" t="n">
        <v>2</v>
      </c>
      <c r="N305" s="19" t="n">
        <v>10</v>
      </c>
      <c r="O305" s="16" t="n">
        <v>8</v>
      </c>
      <c r="P305" s="16" t="n">
        <v>14</v>
      </c>
      <c r="Q305" s="20" t="n">
        <v>60</v>
      </c>
      <c r="R305" s="21" t="n">
        <v>70</v>
      </c>
      <c r="S305" s="16" t="n">
        <v>50</v>
      </c>
      <c r="T305" s="16" t="n">
        <v>80</v>
      </c>
      <c r="U305" s="16" t="n">
        <v>130</v>
      </c>
      <c r="V305" s="16" t="n">
        <v>110</v>
      </c>
      <c r="W305" s="16" t="n">
        <v>150</v>
      </c>
      <c r="X305" s="22" t="n">
        <v>6</v>
      </c>
      <c r="Y305" s="18" t="n">
        <v>5.5</v>
      </c>
      <c r="Z305" s="18" t="n">
        <v>6.5</v>
      </c>
      <c r="AA305" s="23" t="n">
        <v>0</v>
      </c>
      <c r="AB305" s="15" t="n">
        <v>1.58498060029385</v>
      </c>
      <c r="AC305" s="16" t="n">
        <v>430</v>
      </c>
      <c r="AD305" s="16" t="n">
        <v>0</v>
      </c>
      <c r="AE305" s="16" t="s">
        <v>716</v>
      </c>
      <c r="AF305" s="15" t="n">
        <f aca="false">VLOOKUP($AE305,STARING_REEKSEN!$A:$J,3,0)</f>
        <v>0.01</v>
      </c>
      <c r="AG305" s="15" t="n">
        <f aca="false">VLOOKUP($AE305,STARING_REEKSEN!$A:$J,4,0)</f>
        <v>0.394</v>
      </c>
      <c r="AH305" s="15" t="n">
        <f aca="false">VLOOKUP($AE305,STARING_REEKSEN!$A:$J,5,0)*100</f>
        <v>0.33</v>
      </c>
      <c r="AI305" s="15" t="n">
        <f aca="false">VLOOKUP($AE305,STARING_REEKSEN!$A:$J,6,0)</f>
        <v>1.617</v>
      </c>
      <c r="AJ305" s="15" t="n">
        <f aca="false">VLOOKUP($AE305,STARING_REEKSEN!$A:$J,7,0)/100</f>
        <v>0.025</v>
      </c>
      <c r="AK305" s="24" t="n">
        <f aca="false">VLOOKUP($AE305,STARING_REEKSEN!$A:$J,8,0)</f>
        <v>0.514</v>
      </c>
      <c r="AL305" s="15" t="n">
        <f aca="false">1-(1/AI305)</f>
        <v>0.381570810142239</v>
      </c>
      <c r="AM305" s="0" t="n">
        <f aca="false">(I305)/100</f>
        <v>0.25</v>
      </c>
      <c r="AN305" s="25" t="n">
        <f aca="false">1+POWER(AH305*AM305,AI305)</f>
        <v>1.01769726013915</v>
      </c>
      <c r="AO305" s="25" t="n">
        <f aca="false">POWER(AH305*AM305,AI305-1)</f>
        <v>0.21451224411096</v>
      </c>
      <c r="AP305" s="25" t="n">
        <f aca="false">POWER(POWER(AN305,AL305)-AO305,2)</f>
        <v>0.627587034627772</v>
      </c>
      <c r="AQ305" s="25" t="n">
        <f aca="false">POWER(AN305,AL305*(AK305+2))</f>
        <v>1.01697035202616</v>
      </c>
      <c r="AR305" s="26" t="n">
        <f aca="false">AJ305</f>
        <v>0.025</v>
      </c>
      <c r="AS305" s="15" t="n">
        <f aca="false">(J305-I305)/100</f>
        <v>0.65</v>
      </c>
      <c r="AT305" s="15" t="n">
        <f aca="false">AR305*AS305</f>
        <v>0.01625</v>
      </c>
      <c r="AU305" s="15" t="n">
        <f aca="false">AF305+(AG305-AF305)/POWER(AN305,AL305)</f>
        <v>0.391438202343509</v>
      </c>
      <c r="AV305" s="15" t="n">
        <f aca="false">AU305*AS305</f>
        <v>0.254434831523281</v>
      </c>
      <c r="AW305" s="15" t="n">
        <f aca="false">K305*AS305</f>
        <v>0.325</v>
      </c>
      <c r="AX305" s="42" t="n">
        <f aca="false">ROUND(SUMIF(B:B,B305,AT:AT)/SUMIF(B:B,B305,AS:AS),4)</f>
        <v>0.1192</v>
      </c>
      <c r="AY305" s="42" t="n">
        <f aca="false">IF(SUMIF(B:B,B305,AS:AS)&lt;=0,0,AX305)</f>
        <v>0.1192</v>
      </c>
      <c r="AZ305" s="15" t="n">
        <f aca="false">ROUND(SUMIF(B:B,B305,AV:AV)/SUMIF(B:B,B305,AS:AS),2)</f>
        <v>0.31</v>
      </c>
      <c r="BA305" s="0" t="n">
        <f aca="false">ROUND(SUMIF(B:B,B305,AW:AW)/SUMIF(B:B,B305,AS:AS),0)/100</f>
        <v>0.01</v>
      </c>
      <c r="BB305" s="0" t="n">
        <f aca="false">IF(B305&lt;207,IF(NOT(B305=B304),IF(N305&gt;25,(J305-I305)/100,0),IF(BB304&gt;0,IF(N305&gt;25,(J305-I305)/100,0),0)),0)</f>
        <v>0</v>
      </c>
      <c r="BC305" s="0" t="n">
        <f aca="false">SUMIF(B:B,B305,BB:BB)</f>
        <v>0</v>
      </c>
    </row>
    <row r="306" customFormat="false" ht="12.8" hidden="false" customHeight="false" outlineLevel="0" collapsed="false">
      <c r="A306" s="43" t="n">
        <v>5004</v>
      </c>
      <c r="B306" s="15" t="n">
        <v>506</v>
      </c>
      <c r="C306" s="15" t="n">
        <v>46</v>
      </c>
      <c r="D306" s="16" t="n">
        <v>18030</v>
      </c>
      <c r="E306" s="16" t="s">
        <v>810</v>
      </c>
      <c r="F306" s="16" t="s">
        <v>729</v>
      </c>
      <c r="G306" s="16" t="n">
        <v>3</v>
      </c>
      <c r="H306" s="16" t="s">
        <v>734</v>
      </c>
      <c r="I306" s="16" t="n">
        <v>90</v>
      </c>
      <c r="J306" s="16" t="n">
        <v>120</v>
      </c>
      <c r="K306" s="44" t="n">
        <v>0.3</v>
      </c>
      <c r="L306" s="18" t="n">
        <v>0.2</v>
      </c>
      <c r="M306" s="18" t="n">
        <v>2</v>
      </c>
      <c r="N306" s="19" t="n">
        <v>3</v>
      </c>
      <c r="O306" s="16" t="n">
        <v>2</v>
      </c>
      <c r="P306" s="16" t="n">
        <v>8</v>
      </c>
      <c r="Q306" s="20" t="n">
        <v>5</v>
      </c>
      <c r="R306" s="21" t="n">
        <v>8</v>
      </c>
      <c r="S306" s="16" t="n">
        <v>6</v>
      </c>
      <c r="T306" s="16" t="n">
        <v>20</v>
      </c>
      <c r="U306" s="16" t="n">
        <v>300</v>
      </c>
      <c r="V306" s="16" t="n">
        <v>200</v>
      </c>
      <c r="W306" s="16" t="n">
        <v>400</v>
      </c>
      <c r="X306" s="22" t="n">
        <v>4.7</v>
      </c>
      <c r="Y306" s="18" t="n">
        <v>4.5</v>
      </c>
      <c r="Z306" s="18" t="n">
        <v>5.5</v>
      </c>
      <c r="AA306" s="23" t="n">
        <v>0</v>
      </c>
      <c r="AB306" s="15" t="n">
        <v>1.49877308354882</v>
      </c>
      <c r="AC306" s="16" t="n">
        <v>330</v>
      </c>
      <c r="AD306" s="16" t="n">
        <v>0</v>
      </c>
      <c r="AE306" s="16" t="s">
        <v>762</v>
      </c>
      <c r="AF306" s="15" t="n">
        <f aca="false">VLOOKUP($AE306,STARING_REEKSEN!$A:$J,3,0)</f>
        <v>0.01</v>
      </c>
      <c r="AG306" s="15" t="n">
        <f aca="false">VLOOKUP($AE306,STARING_REEKSEN!$A:$J,4,0)</f>
        <v>0.337</v>
      </c>
      <c r="AH306" s="15" t="n">
        <f aca="false">VLOOKUP($AE306,STARING_REEKSEN!$A:$J,5,0)*100</f>
        <v>3.03</v>
      </c>
      <c r="AI306" s="15" t="n">
        <f aca="false">VLOOKUP($AE306,STARING_REEKSEN!$A:$J,6,0)</f>
        <v>2.888</v>
      </c>
      <c r="AJ306" s="15" t="n">
        <f aca="false">VLOOKUP($AE306,STARING_REEKSEN!$A:$J,7,0)/100</f>
        <v>0.1742</v>
      </c>
      <c r="AK306" s="24" t="n">
        <f aca="false">VLOOKUP($AE306,STARING_REEKSEN!$A:$J,8,0)</f>
        <v>0.074</v>
      </c>
      <c r="AL306" s="15" t="n">
        <f aca="false">1-(1/AI306)</f>
        <v>0.653739612188366</v>
      </c>
      <c r="AM306" s="0" t="n">
        <f aca="false">(I306)/100</f>
        <v>0.9</v>
      </c>
      <c r="AN306" s="25" t="n">
        <f aca="false">1+POWER(AH306*AM306,AI306)</f>
        <v>19.1241930062722</v>
      </c>
      <c r="AO306" s="25" t="n">
        <f aca="false">POWER(AH306*AM306,AI306-1)</f>
        <v>6.64620205583873</v>
      </c>
      <c r="AP306" s="25" t="n">
        <f aca="false">POWER(POWER(AN306,AL306)-AO306,2)</f>
        <v>0.0564031322925453</v>
      </c>
      <c r="AQ306" s="25" t="n">
        <f aca="false">POWER(AN306,AL306*(AK306+2))</f>
        <v>54.6565359531748</v>
      </c>
      <c r="AR306" s="26" t="n">
        <f aca="false">AJ306</f>
        <v>0.1742</v>
      </c>
      <c r="AS306" s="15" t="n">
        <f aca="false">(J306-I306)/100</f>
        <v>0.3</v>
      </c>
      <c r="AT306" s="15" t="n">
        <f aca="false">AR306*AS306</f>
        <v>0.05226</v>
      </c>
      <c r="AU306" s="15" t="n">
        <f aca="false">AF306+(AG306-AF306)/POWER(AN306,AL306)</f>
        <v>0.0575035539228517</v>
      </c>
      <c r="AV306" s="15" t="n">
        <f aca="false">AU306*AS306</f>
        <v>0.0172510661768555</v>
      </c>
      <c r="AW306" s="15" t="n">
        <f aca="false">K306*AS306</f>
        <v>0.09</v>
      </c>
      <c r="AX306" s="42" t="n">
        <f aca="false">ROUND(SUMIF(B:B,B306,AT:AT)/SUMIF(B:B,B306,AS:AS),4)</f>
        <v>0.1192</v>
      </c>
      <c r="AY306" s="42" t="n">
        <f aca="false">IF(SUMIF(B:B,B306,AS:AS)&lt;=0,0,AX306)</f>
        <v>0.1192</v>
      </c>
      <c r="AZ306" s="15" t="n">
        <f aca="false">ROUND(SUMIF(B:B,B306,AV:AV)/SUMIF(B:B,B306,AS:AS),2)</f>
        <v>0.31</v>
      </c>
      <c r="BA306" s="0" t="n">
        <f aca="false">ROUND(SUMIF(B:B,B306,AW:AW)/SUMIF(B:B,B306,AS:AS),0)/100</f>
        <v>0.01</v>
      </c>
      <c r="BB306" s="0" t="n">
        <f aca="false">IF(B306&lt;207,IF(NOT(B306=B305),IF(N306&gt;25,(J306-I306)/100,0),IF(BB305&gt;0,IF(N306&gt;25,(J306-I306)/100,0),0)),0)</f>
        <v>0</v>
      </c>
      <c r="BC306" s="0" t="n">
        <f aca="false">SUMIF(B:B,B306,BB:BB)</f>
        <v>0</v>
      </c>
    </row>
    <row r="307" customFormat="false" ht="12.8" hidden="false" customHeight="false" outlineLevel="0" collapsed="false">
      <c r="A307" s="43" t="n">
        <v>5007</v>
      </c>
      <c r="B307" s="15" t="n">
        <v>507</v>
      </c>
      <c r="C307" s="15" t="n">
        <v>32</v>
      </c>
      <c r="D307" s="16" t="n">
        <v>5020</v>
      </c>
      <c r="E307" s="16" t="s">
        <v>593</v>
      </c>
      <c r="F307" s="16" t="s">
        <v>729</v>
      </c>
      <c r="G307" s="16" t="n">
        <v>1</v>
      </c>
      <c r="H307" s="16" t="s">
        <v>757</v>
      </c>
      <c r="I307" s="16" t="n">
        <v>0</v>
      </c>
      <c r="J307" s="16" t="n">
        <v>25</v>
      </c>
      <c r="K307" s="44" t="n">
        <v>2.4</v>
      </c>
      <c r="L307" s="18" t="n">
        <v>1</v>
      </c>
      <c r="M307" s="18" t="n">
        <v>4</v>
      </c>
      <c r="N307" s="19" t="n">
        <v>13</v>
      </c>
      <c r="O307" s="16" t="n">
        <v>10</v>
      </c>
      <c r="P307" s="16" t="n">
        <v>20</v>
      </c>
      <c r="Q307" s="20" t="n">
        <v>79</v>
      </c>
      <c r="R307" s="21" t="n">
        <v>92</v>
      </c>
      <c r="S307" s="16" t="n">
        <v>85</v>
      </c>
      <c r="T307" s="16" t="n">
        <v>98</v>
      </c>
      <c r="U307" s="16" t="n">
        <v>80</v>
      </c>
      <c r="V307" s="16" t="n">
        <v>70</v>
      </c>
      <c r="W307" s="16" t="n">
        <v>100</v>
      </c>
      <c r="X307" s="22" t="n">
        <v>5.8</v>
      </c>
      <c r="Y307" s="18" t="n">
        <v>5.5</v>
      </c>
      <c r="Z307" s="18" t="n">
        <v>6.5</v>
      </c>
      <c r="AA307" s="23" t="n">
        <v>0</v>
      </c>
      <c r="AB307" s="15" t="n">
        <v>1.46586663958806</v>
      </c>
      <c r="AC307" s="16" t="n">
        <v>420</v>
      </c>
      <c r="AD307" s="16" t="n">
        <v>1</v>
      </c>
      <c r="AE307" s="16" t="s">
        <v>811</v>
      </c>
      <c r="AF307" s="15" t="n">
        <f aca="false">VLOOKUP($AE307,STARING_REEKSEN!$A:$J,3,0)</f>
        <v>0.01</v>
      </c>
      <c r="AG307" s="15" t="n">
        <f aca="false">VLOOKUP($AE307,STARING_REEKSEN!$A:$J,4,0)</f>
        <v>0.417</v>
      </c>
      <c r="AH307" s="15" t="n">
        <f aca="false">VLOOKUP($AE307,STARING_REEKSEN!$A:$J,5,0)*100</f>
        <v>0.54</v>
      </c>
      <c r="AI307" s="15" t="n">
        <f aca="false">VLOOKUP($AE307,STARING_REEKSEN!$A:$J,6,0)</f>
        <v>1.302</v>
      </c>
      <c r="AJ307" s="15" t="n">
        <f aca="false">VLOOKUP($AE307,STARING_REEKSEN!$A:$J,7,0)/100</f>
        <v>0.009</v>
      </c>
      <c r="AK307" s="24" t="n">
        <f aca="false">VLOOKUP($AE307,STARING_REEKSEN!$A:$J,8,0)</f>
        <v>-0.335</v>
      </c>
      <c r="AL307" s="15" t="n">
        <f aca="false">1-(1/AI307)</f>
        <v>0.231950844854071</v>
      </c>
      <c r="AM307" s="0" t="n">
        <f aca="false">(I307)/100</f>
        <v>0</v>
      </c>
      <c r="AN307" s="25" t="n">
        <f aca="false">1+POWER(AH307*AM307,AI307)</f>
        <v>1</v>
      </c>
      <c r="AO307" s="25" t="n">
        <f aca="false">POWER(AH307*AM307,AI307-1)</f>
        <v>0</v>
      </c>
      <c r="AP307" s="25" t="n">
        <f aca="false">POWER(POWER(AN307,AL307)-AO307,2)</f>
        <v>1</v>
      </c>
      <c r="AQ307" s="25" t="n">
        <f aca="false">POWER(AN307,AL307*(AK307+2))</f>
        <v>1</v>
      </c>
      <c r="AR307" s="26" t="n">
        <f aca="false">AJ307</f>
        <v>0.009</v>
      </c>
      <c r="AS307" s="15" t="n">
        <f aca="false">(J307-I307)/100</f>
        <v>0.25</v>
      </c>
      <c r="AT307" s="15" t="n">
        <f aca="false">AR307*AS307</f>
        <v>0.00225</v>
      </c>
      <c r="AU307" s="15" t="n">
        <f aca="false">AF307+(AG307-AF307)/POWER(AN307,AL307)</f>
        <v>0.417</v>
      </c>
      <c r="AV307" s="15" t="n">
        <f aca="false">AU307*AS307</f>
        <v>0.10425</v>
      </c>
      <c r="AW307" s="15" t="n">
        <f aca="false">K307*AS307</f>
        <v>0.6</v>
      </c>
      <c r="AX307" s="42" t="n">
        <f aca="false">ROUND(SUMIF(B:B,B307,AT:AT)/SUMIF(B:B,B307,AS:AS),4)</f>
        <v>0.024</v>
      </c>
      <c r="AY307" s="42" t="n">
        <f aca="false">IF(SUMIF(B:B,B307,AS:AS)&lt;=0,0,AX307)</f>
        <v>0.024</v>
      </c>
      <c r="AZ307" s="15" t="n">
        <f aca="false">ROUND(SUMIF(B:B,B307,AV:AV)/SUMIF(B:B,B307,AS:AS),2)</f>
        <v>0.39</v>
      </c>
      <c r="BA307" s="0" t="n">
        <f aca="false">ROUND(SUMIF(B:B,B307,AW:AW)/SUMIF(B:B,B307,AS:AS),0)/100</f>
        <v>0.01</v>
      </c>
      <c r="BB307" s="0" t="n">
        <f aca="false">IF(B307&lt;207,IF(NOT(B307=B306),IF(N307&gt;25,(J307-I307)/100,0),IF(BB306&gt;0,IF(N307&gt;25,(J307-I307)/100,0),0)),0)</f>
        <v>0</v>
      </c>
      <c r="BC307" s="0" t="n">
        <f aca="false">SUMIF(B:B,B307,BB:BB)</f>
        <v>0</v>
      </c>
    </row>
    <row r="308" customFormat="false" ht="12.8" hidden="false" customHeight="false" outlineLevel="0" collapsed="false">
      <c r="A308" s="43" t="n">
        <v>5007</v>
      </c>
      <c r="B308" s="15" t="n">
        <v>507</v>
      </c>
      <c r="C308" s="15" t="n">
        <v>32</v>
      </c>
      <c r="D308" s="16" t="n">
        <v>5020</v>
      </c>
      <c r="E308" s="16" t="s">
        <v>593</v>
      </c>
      <c r="F308" s="16" t="s">
        <v>729</v>
      </c>
      <c r="G308" s="16" t="n">
        <v>2</v>
      </c>
      <c r="H308" s="16" t="s">
        <v>749</v>
      </c>
      <c r="I308" s="16" t="n">
        <v>25</v>
      </c>
      <c r="J308" s="16" t="n">
        <v>40</v>
      </c>
      <c r="K308" s="44" t="n">
        <v>0.8</v>
      </c>
      <c r="L308" s="18" t="n">
        <v>0.5</v>
      </c>
      <c r="M308" s="18" t="n">
        <v>2</v>
      </c>
      <c r="N308" s="19" t="n">
        <v>13</v>
      </c>
      <c r="O308" s="16" t="n">
        <v>10</v>
      </c>
      <c r="P308" s="16" t="n">
        <v>20</v>
      </c>
      <c r="Q308" s="20" t="n">
        <v>79</v>
      </c>
      <c r="R308" s="21" t="n">
        <v>92</v>
      </c>
      <c r="S308" s="16" t="n">
        <v>85</v>
      </c>
      <c r="T308" s="16" t="n">
        <v>98</v>
      </c>
      <c r="U308" s="16" t="n">
        <v>80</v>
      </c>
      <c r="V308" s="16" t="n">
        <v>70</v>
      </c>
      <c r="W308" s="16" t="n">
        <v>100</v>
      </c>
      <c r="X308" s="22" t="n">
        <v>5.8</v>
      </c>
      <c r="Y308" s="18" t="n">
        <v>5.5</v>
      </c>
      <c r="Z308" s="18" t="n">
        <v>6.5</v>
      </c>
      <c r="AA308" s="23" t="n">
        <v>0</v>
      </c>
      <c r="AB308" s="15" t="n">
        <v>1.53368208169076</v>
      </c>
      <c r="AC308" s="16" t="n">
        <v>420</v>
      </c>
      <c r="AD308" s="16" t="n">
        <v>0</v>
      </c>
      <c r="AE308" s="16" t="s">
        <v>809</v>
      </c>
      <c r="AF308" s="15" t="n">
        <f aca="false">VLOOKUP($AE308,STARING_REEKSEN!$A:$J,3,0)</f>
        <v>0.01</v>
      </c>
      <c r="AG308" s="15" t="n">
        <f aca="false">VLOOKUP($AE308,STARING_REEKSEN!$A:$J,4,0)</f>
        <v>0.41</v>
      </c>
      <c r="AH308" s="15" t="n">
        <f aca="false">VLOOKUP($AE308,STARING_REEKSEN!$A:$J,5,0)*100</f>
        <v>0.78</v>
      </c>
      <c r="AI308" s="15" t="n">
        <f aca="false">VLOOKUP($AE308,STARING_REEKSEN!$A:$J,6,0)</f>
        <v>1.287</v>
      </c>
      <c r="AJ308" s="15" t="n">
        <f aca="false">VLOOKUP($AE308,STARING_REEKSEN!$A:$J,7,0)/100</f>
        <v>0.0279</v>
      </c>
      <c r="AK308" s="24" t="n">
        <f aca="false">VLOOKUP($AE308,STARING_REEKSEN!$A:$J,8,0)</f>
        <v>0</v>
      </c>
      <c r="AL308" s="15" t="n">
        <f aca="false">1-(1/AI308)</f>
        <v>0.222999222999223</v>
      </c>
      <c r="AM308" s="0" t="n">
        <f aca="false">(I308)/100</f>
        <v>0.25</v>
      </c>
      <c r="AN308" s="25" t="n">
        <f aca="false">1+POWER(AH308*AM308,AI308)</f>
        <v>1.12197604424486</v>
      </c>
      <c r="AO308" s="25" t="n">
        <f aca="false">POWER(AH308*AM308,AI308-1)</f>
        <v>0.625518175614657</v>
      </c>
      <c r="AP308" s="25" t="n">
        <f aca="false">POWER(POWER(AN308,AL308)-AO308,2)</f>
        <v>0.160383685273091</v>
      </c>
      <c r="AQ308" s="25" t="n">
        <f aca="false">POWER(AN308,AL308*(AK308+2))</f>
        <v>1.05267085979173</v>
      </c>
      <c r="AR308" s="26" t="n">
        <f aca="false">AJ308</f>
        <v>0.0279</v>
      </c>
      <c r="AS308" s="15" t="n">
        <f aca="false">(J308-I308)/100</f>
        <v>0.15</v>
      </c>
      <c r="AT308" s="15" t="n">
        <f aca="false">AR308*AS308</f>
        <v>0.004185</v>
      </c>
      <c r="AU308" s="15" t="n">
        <f aca="false">AF308+(AG308-AF308)/POWER(AN308,AL308)</f>
        <v>0.399864499612023</v>
      </c>
      <c r="AV308" s="15" t="n">
        <f aca="false">AU308*AS308</f>
        <v>0.0599796749418034</v>
      </c>
      <c r="AW308" s="15" t="n">
        <f aca="false">K308*AS308</f>
        <v>0.12</v>
      </c>
      <c r="AX308" s="42" t="n">
        <f aca="false">ROUND(SUMIF(B:B,B308,AT:AT)/SUMIF(B:B,B308,AS:AS),4)</f>
        <v>0.024</v>
      </c>
      <c r="AY308" s="42" t="n">
        <f aca="false">IF(SUMIF(B:B,B308,AS:AS)&lt;=0,0,AX308)</f>
        <v>0.024</v>
      </c>
      <c r="AZ308" s="15" t="n">
        <f aca="false">ROUND(SUMIF(B:B,B308,AV:AV)/SUMIF(B:B,B308,AS:AS),2)</f>
        <v>0.39</v>
      </c>
      <c r="BA308" s="0" t="n">
        <f aca="false">ROUND(SUMIF(B:B,B308,AW:AW)/SUMIF(B:B,B308,AS:AS),0)/100</f>
        <v>0.01</v>
      </c>
      <c r="BB308" s="0" t="n">
        <f aca="false">IF(B308&lt;207,IF(NOT(B308=B307),IF(N308&gt;25,(J308-I308)/100,0),IF(BB307&gt;0,IF(N308&gt;25,(J308-I308)/100,0),0)),0)</f>
        <v>0</v>
      </c>
      <c r="BC308" s="0" t="n">
        <f aca="false">SUMIF(B:B,B308,BB:BB)</f>
        <v>0</v>
      </c>
    </row>
    <row r="309" customFormat="false" ht="12.8" hidden="false" customHeight="false" outlineLevel="0" collapsed="false">
      <c r="A309" s="43" t="n">
        <v>5007</v>
      </c>
      <c r="B309" s="15" t="n">
        <v>507</v>
      </c>
      <c r="C309" s="15" t="n">
        <v>32</v>
      </c>
      <c r="D309" s="16" t="n">
        <v>5020</v>
      </c>
      <c r="E309" s="16" t="s">
        <v>593</v>
      </c>
      <c r="F309" s="16" t="s">
        <v>729</v>
      </c>
      <c r="G309" s="16" t="n">
        <v>3</v>
      </c>
      <c r="H309" s="16" t="s">
        <v>812</v>
      </c>
      <c r="I309" s="16" t="n">
        <v>40</v>
      </c>
      <c r="J309" s="16" t="n">
        <v>60</v>
      </c>
      <c r="K309" s="44" t="n">
        <v>0.5</v>
      </c>
      <c r="L309" s="18" t="n">
        <v>0.1</v>
      </c>
      <c r="M309" s="18" t="n">
        <v>1</v>
      </c>
      <c r="N309" s="19" t="n">
        <v>15</v>
      </c>
      <c r="O309" s="16" t="n">
        <v>13</v>
      </c>
      <c r="P309" s="16" t="n">
        <v>20</v>
      </c>
      <c r="Q309" s="20" t="n">
        <v>81</v>
      </c>
      <c r="R309" s="21" t="n">
        <v>96</v>
      </c>
      <c r="S309" s="16" t="n">
        <v>85</v>
      </c>
      <c r="T309" s="16" t="n">
        <v>98</v>
      </c>
      <c r="U309" s="16" t="n">
        <v>80</v>
      </c>
      <c r="V309" s="16" t="n">
        <v>70</v>
      </c>
      <c r="W309" s="16" t="n">
        <v>100</v>
      </c>
      <c r="X309" s="22" t="n">
        <v>5.5</v>
      </c>
      <c r="Y309" s="18" t="n">
        <v>5</v>
      </c>
      <c r="Z309" s="18" t="n">
        <v>6</v>
      </c>
      <c r="AA309" s="23" t="n">
        <v>0</v>
      </c>
      <c r="AB309" s="15" t="n">
        <v>1.3458242163937</v>
      </c>
      <c r="AC309" s="16" t="n">
        <v>420</v>
      </c>
      <c r="AD309" s="16" t="n">
        <v>0</v>
      </c>
      <c r="AE309" s="16" t="s">
        <v>809</v>
      </c>
      <c r="AF309" s="15" t="n">
        <f aca="false">VLOOKUP($AE309,STARING_REEKSEN!$A:$J,3,0)</f>
        <v>0.01</v>
      </c>
      <c r="AG309" s="15" t="n">
        <f aca="false">VLOOKUP($AE309,STARING_REEKSEN!$A:$J,4,0)</f>
        <v>0.41</v>
      </c>
      <c r="AH309" s="15" t="n">
        <f aca="false">VLOOKUP($AE309,STARING_REEKSEN!$A:$J,5,0)*100</f>
        <v>0.78</v>
      </c>
      <c r="AI309" s="15" t="n">
        <f aca="false">VLOOKUP($AE309,STARING_REEKSEN!$A:$J,6,0)</f>
        <v>1.287</v>
      </c>
      <c r="AJ309" s="15" t="n">
        <f aca="false">VLOOKUP($AE309,STARING_REEKSEN!$A:$J,7,0)/100</f>
        <v>0.0279</v>
      </c>
      <c r="AK309" s="24" t="n">
        <f aca="false">VLOOKUP($AE309,STARING_REEKSEN!$A:$J,8,0)</f>
        <v>0</v>
      </c>
      <c r="AL309" s="15" t="n">
        <f aca="false">1-(1/AI309)</f>
        <v>0.222999222999223</v>
      </c>
      <c r="AM309" s="0" t="n">
        <f aca="false">(I309)/100</f>
        <v>0.4</v>
      </c>
      <c r="AN309" s="25" t="n">
        <f aca="false">1+POWER(AH309*AM309,AI309)</f>
        <v>1.22334537443474</v>
      </c>
      <c r="AO309" s="25" t="n">
        <f aca="false">POWER(AH309*AM309,AI309-1)</f>
        <v>0.715850559085689</v>
      </c>
      <c r="AP309" s="25" t="n">
        <f aca="false">POWER(POWER(AN309,AL309)-AO309,2)</f>
        <v>0.108985443324134</v>
      </c>
      <c r="AQ309" s="25" t="n">
        <f aca="false">POWER(AN309,AL309*(AK309+2))</f>
        <v>1.09407414635051</v>
      </c>
      <c r="AR309" s="26" t="n">
        <f aca="false">AJ309</f>
        <v>0.0279</v>
      </c>
      <c r="AS309" s="15" t="n">
        <f aca="false">(J309-I309)/100</f>
        <v>0.2</v>
      </c>
      <c r="AT309" s="15" t="n">
        <f aca="false">AR309*AS309</f>
        <v>0.00558</v>
      </c>
      <c r="AU309" s="15" t="n">
        <f aca="false">AF309+(AG309-AF309)/POWER(AN309,AL309)</f>
        <v>0.392416492254429</v>
      </c>
      <c r="AV309" s="15" t="n">
        <f aca="false">AU309*AS309</f>
        <v>0.0784832984508858</v>
      </c>
      <c r="AW309" s="15" t="n">
        <f aca="false">K309*AS309</f>
        <v>0.1</v>
      </c>
      <c r="AX309" s="42" t="n">
        <f aca="false">ROUND(SUMIF(B:B,B309,AT:AT)/SUMIF(B:B,B309,AS:AS),4)</f>
        <v>0.024</v>
      </c>
      <c r="AY309" s="42" t="n">
        <f aca="false">IF(SUMIF(B:B,B309,AS:AS)&lt;=0,0,AX309)</f>
        <v>0.024</v>
      </c>
      <c r="AZ309" s="15" t="n">
        <f aca="false">ROUND(SUMIF(B:B,B309,AV:AV)/SUMIF(B:B,B309,AS:AS),2)</f>
        <v>0.39</v>
      </c>
      <c r="BA309" s="0" t="n">
        <f aca="false">ROUND(SUMIF(B:B,B309,AW:AW)/SUMIF(B:B,B309,AS:AS),0)/100</f>
        <v>0.01</v>
      </c>
      <c r="BB309" s="0" t="n">
        <f aca="false">IF(B309&lt;207,IF(NOT(B309=B308),IF(N309&gt;25,(J309-I309)/100,0),IF(BB308&gt;0,IF(N309&gt;25,(J309-I309)/100,0),0)),0)</f>
        <v>0</v>
      </c>
      <c r="BC309" s="0" t="n">
        <f aca="false">SUMIF(B:B,B309,BB:BB)</f>
        <v>0</v>
      </c>
    </row>
    <row r="310" customFormat="false" ht="12.8" hidden="false" customHeight="false" outlineLevel="0" collapsed="false">
      <c r="A310" s="43" t="n">
        <v>5007</v>
      </c>
      <c r="B310" s="15" t="n">
        <v>507</v>
      </c>
      <c r="C310" s="15" t="n">
        <v>32</v>
      </c>
      <c r="D310" s="16" t="n">
        <v>5020</v>
      </c>
      <c r="E310" s="16" t="s">
        <v>593</v>
      </c>
      <c r="F310" s="16" t="s">
        <v>729</v>
      </c>
      <c r="G310" s="16" t="n">
        <v>4</v>
      </c>
      <c r="H310" s="16" t="s">
        <v>813</v>
      </c>
      <c r="I310" s="16" t="n">
        <v>60</v>
      </c>
      <c r="J310" s="16" t="n">
        <v>90</v>
      </c>
      <c r="K310" s="44" t="n">
        <v>0.3</v>
      </c>
      <c r="L310" s="18" t="n">
        <v>0.1</v>
      </c>
      <c r="M310" s="18" t="n">
        <v>1</v>
      </c>
      <c r="N310" s="19" t="n">
        <v>20</v>
      </c>
      <c r="O310" s="16" t="n">
        <v>15</v>
      </c>
      <c r="P310" s="16" t="n">
        <v>25</v>
      </c>
      <c r="Q310" s="20" t="n">
        <v>77</v>
      </c>
      <c r="R310" s="21" t="n">
        <v>97</v>
      </c>
      <c r="S310" s="16" t="n">
        <v>85</v>
      </c>
      <c r="T310" s="16" t="n">
        <v>98</v>
      </c>
      <c r="U310" s="16" t="n">
        <v>80</v>
      </c>
      <c r="V310" s="16" t="n">
        <v>70</v>
      </c>
      <c r="W310" s="16" t="n">
        <v>100</v>
      </c>
      <c r="X310" s="22" t="n">
        <v>5.5</v>
      </c>
      <c r="Y310" s="18" t="n">
        <v>5</v>
      </c>
      <c r="Z310" s="18" t="n">
        <v>6</v>
      </c>
      <c r="AA310" s="23" t="n">
        <v>0</v>
      </c>
      <c r="AB310" s="15" t="n">
        <v>1.51230209888174</v>
      </c>
      <c r="AC310" s="16" t="n">
        <v>420</v>
      </c>
      <c r="AD310" s="16" t="n">
        <v>0</v>
      </c>
      <c r="AE310" s="16" t="s">
        <v>809</v>
      </c>
      <c r="AF310" s="15" t="n">
        <f aca="false">VLOOKUP($AE310,STARING_REEKSEN!$A:$J,3,0)</f>
        <v>0.01</v>
      </c>
      <c r="AG310" s="15" t="n">
        <f aca="false">VLOOKUP($AE310,STARING_REEKSEN!$A:$J,4,0)</f>
        <v>0.41</v>
      </c>
      <c r="AH310" s="15" t="n">
        <f aca="false">VLOOKUP($AE310,STARING_REEKSEN!$A:$J,5,0)*100</f>
        <v>0.78</v>
      </c>
      <c r="AI310" s="15" t="n">
        <f aca="false">VLOOKUP($AE310,STARING_REEKSEN!$A:$J,6,0)</f>
        <v>1.287</v>
      </c>
      <c r="AJ310" s="15" t="n">
        <f aca="false">VLOOKUP($AE310,STARING_REEKSEN!$A:$J,7,0)/100</f>
        <v>0.0279</v>
      </c>
      <c r="AK310" s="24" t="n">
        <f aca="false">VLOOKUP($AE310,STARING_REEKSEN!$A:$J,8,0)</f>
        <v>0</v>
      </c>
      <c r="AL310" s="15" t="n">
        <f aca="false">1-(1/AI310)</f>
        <v>0.222999222999223</v>
      </c>
      <c r="AM310" s="0" t="n">
        <f aca="false">(I310)/100</f>
        <v>0.6</v>
      </c>
      <c r="AN310" s="25" t="n">
        <f aca="false">1+POWER(AH310*AM310,AI310)</f>
        <v>1.37636255912105</v>
      </c>
      <c r="AO310" s="25" t="n">
        <f aca="false">POWER(AH310*AM310,AI310-1)</f>
        <v>0.804193502395407</v>
      </c>
      <c r="AP310" s="25" t="n">
        <f aca="false">POWER(POWER(AN310,AL310)-AO310,2)</f>
        <v>0.0727062208843886</v>
      </c>
      <c r="AQ310" s="25" t="n">
        <f aca="false">POWER(AN310,AL310*(AK310+2))</f>
        <v>1.15312034739018</v>
      </c>
      <c r="AR310" s="26" t="n">
        <f aca="false">AJ310</f>
        <v>0.0279</v>
      </c>
      <c r="AS310" s="15" t="n">
        <f aca="false">(J310-I310)/100</f>
        <v>0.3</v>
      </c>
      <c r="AT310" s="15" t="n">
        <f aca="false">AR310*AS310</f>
        <v>0.00837</v>
      </c>
      <c r="AU310" s="15" t="n">
        <f aca="false">AF310+(AG310-AF310)/POWER(AN310,AL310)</f>
        <v>0.38249690921674</v>
      </c>
      <c r="AV310" s="15" t="n">
        <f aca="false">AU310*AS310</f>
        <v>0.114749072765022</v>
      </c>
      <c r="AW310" s="15" t="n">
        <f aca="false">K310*AS310</f>
        <v>0.09</v>
      </c>
      <c r="AX310" s="42" t="n">
        <f aca="false">ROUND(SUMIF(B:B,B310,AT:AT)/SUMIF(B:B,B310,AS:AS),4)</f>
        <v>0.024</v>
      </c>
      <c r="AY310" s="42" t="n">
        <f aca="false">IF(SUMIF(B:B,B310,AS:AS)&lt;=0,0,AX310)</f>
        <v>0.024</v>
      </c>
      <c r="AZ310" s="15" t="n">
        <f aca="false">ROUND(SUMIF(B:B,B310,AV:AV)/SUMIF(B:B,B310,AS:AS),2)</f>
        <v>0.39</v>
      </c>
      <c r="BA310" s="0" t="n">
        <f aca="false">ROUND(SUMIF(B:B,B310,AW:AW)/SUMIF(B:B,B310,AS:AS),0)/100</f>
        <v>0.01</v>
      </c>
      <c r="BB310" s="0" t="n">
        <f aca="false">IF(B310&lt;207,IF(NOT(B310=B309),IF(N310&gt;25,(J310-I310)/100,0),IF(BB309&gt;0,IF(N310&gt;25,(J310-I310)/100,0),0)),0)</f>
        <v>0</v>
      </c>
      <c r="BC310" s="0" t="n">
        <f aca="false">SUMIF(B:B,B310,BB:BB)</f>
        <v>0</v>
      </c>
    </row>
    <row r="311" customFormat="false" ht="12.8" hidden="false" customHeight="false" outlineLevel="0" collapsed="false">
      <c r="A311" s="43" t="n">
        <v>5007</v>
      </c>
      <c r="B311" s="15" t="n">
        <v>507</v>
      </c>
      <c r="C311" s="15" t="n">
        <v>32</v>
      </c>
      <c r="D311" s="16" t="n">
        <v>5020</v>
      </c>
      <c r="E311" s="16" t="s">
        <v>593</v>
      </c>
      <c r="F311" s="16" t="s">
        <v>729</v>
      </c>
      <c r="G311" s="16" t="n">
        <v>5</v>
      </c>
      <c r="H311" s="16" t="s">
        <v>814</v>
      </c>
      <c r="I311" s="16" t="n">
        <v>90</v>
      </c>
      <c r="J311" s="16" t="n">
        <v>120</v>
      </c>
      <c r="K311" s="44" t="n">
        <v>0.3</v>
      </c>
      <c r="L311" s="18" t="n">
        <v>0.1</v>
      </c>
      <c r="M311" s="18" t="n">
        <v>1</v>
      </c>
      <c r="N311" s="19" t="n">
        <v>15</v>
      </c>
      <c r="O311" s="16" t="n">
        <v>13</v>
      </c>
      <c r="P311" s="16" t="n">
        <v>23</v>
      </c>
      <c r="Q311" s="20" t="n">
        <v>77</v>
      </c>
      <c r="R311" s="21" t="n">
        <v>92</v>
      </c>
      <c r="S311" s="16" t="n">
        <v>85</v>
      </c>
      <c r="T311" s="16" t="n">
        <v>98</v>
      </c>
      <c r="U311" s="16" t="n">
        <v>80</v>
      </c>
      <c r="V311" s="16" t="n">
        <v>70</v>
      </c>
      <c r="W311" s="16" t="n">
        <v>100</v>
      </c>
      <c r="X311" s="22" t="n">
        <v>5.3</v>
      </c>
      <c r="Y311" s="18" t="n">
        <v>5</v>
      </c>
      <c r="Z311" s="18" t="n">
        <v>6</v>
      </c>
      <c r="AA311" s="23" t="n">
        <v>0</v>
      </c>
      <c r="AB311" s="15" t="n">
        <v>1.55916595661194</v>
      </c>
      <c r="AC311" s="16" t="n">
        <v>420</v>
      </c>
      <c r="AD311" s="16" t="n">
        <v>0</v>
      </c>
      <c r="AE311" s="16" t="s">
        <v>809</v>
      </c>
      <c r="AF311" s="15" t="n">
        <f aca="false">VLOOKUP($AE311,STARING_REEKSEN!$A:$J,3,0)</f>
        <v>0.01</v>
      </c>
      <c r="AG311" s="15" t="n">
        <f aca="false">VLOOKUP($AE311,STARING_REEKSEN!$A:$J,4,0)</f>
        <v>0.41</v>
      </c>
      <c r="AH311" s="15" t="n">
        <f aca="false">VLOOKUP($AE311,STARING_REEKSEN!$A:$J,5,0)*100</f>
        <v>0.78</v>
      </c>
      <c r="AI311" s="15" t="n">
        <f aca="false">VLOOKUP($AE311,STARING_REEKSEN!$A:$J,6,0)</f>
        <v>1.287</v>
      </c>
      <c r="AJ311" s="15" t="n">
        <f aca="false">VLOOKUP($AE311,STARING_REEKSEN!$A:$J,7,0)/100</f>
        <v>0.0279</v>
      </c>
      <c r="AK311" s="24" t="n">
        <f aca="false">VLOOKUP($AE311,STARING_REEKSEN!$A:$J,8,0)</f>
        <v>0</v>
      </c>
      <c r="AL311" s="15" t="n">
        <f aca="false">1-(1/AI311)</f>
        <v>0.222999222999223</v>
      </c>
      <c r="AM311" s="0" t="n">
        <f aca="false">(I311)/100</f>
        <v>0.9</v>
      </c>
      <c r="AN311" s="25" t="n">
        <f aca="false">1+POWER(AH311*AM311,AI311)</f>
        <v>1.6342140564435</v>
      </c>
      <c r="AO311" s="25" t="n">
        <f aca="false">POWER(AH311*AM311,AI311-1)</f>
        <v>0.903438826842595</v>
      </c>
      <c r="AP311" s="25" t="n">
        <f aca="false">POWER(POWER(AN311,AL311)-AO311,2)</f>
        <v>0.0450769426950215</v>
      </c>
      <c r="AQ311" s="25" t="n">
        <f aca="false">POWER(AN311,AL311*(AK311+2))</f>
        <v>1.24490283660681</v>
      </c>
      <c r="AR311" s="26" t="n">
        <f aca="false">AJ311</f>
        <v>0.0279</v>
      </c>
      <c r="AS311" s="15" t="n">
        <f aca="false">(J311-I311)/100</f>
        <v>0.3</v>
      </c>
      <c r="AT311" s="15" t="n">
        <f aca="false">AR311*AS311</f>
        <v>0.00837</v>
      </c>
      <c r="AU311" s="15" t="n">
        <f aca="false">AF311+(AG311-AF311)/POWER(AN311,AL311)</f>
        <v>0.368502561518816</v>
      </c>
      <c r="AV311" s="15" t="n">
        <f aca="false">AU311*AS311</f>
        <v>0.110550768455645</v>
      </c>
      <c r="AW311" s="15" t="n">
        <f aca="false">K311*AS311</f>
        <v>0.09</v>
      </c>
      <c r="AX311" s="42" t="n">
        <f aca="false">ROUND(SUMIF(B:B,B311,AT:AT)/SUMIF(B:B,B311,AS:AS),4)</f>
        <v>0.024</v>
      </c>
      <c r="AY311" s="42" t="n">
        <f aca="false">IF(SUMIF(B:B,B311,AS:AS)&lt;=0,0,AX311)</f>
        <v>0.024</v>
      </c>
      <c r="AZ311" s="15" t="n">
        <f aca="false">ROUND(SUMIF(B:B,B311,AV:AV)/SUMIF(B:B,B311,AS:AS),2)</f>
        <v>0.39</v>
      </c>
      <c r="BA311" s="0" t="n">
        <f aca="false">ROUND(SUMIF(B:B,B311,AW:AW)/SUMIF(B:B,B311,AS:AS),0)/100</f>
        <v>0.01</v>
      </c>
      <c r="BB311" s="0" t="n">
        <f aca="false">IF(B311&lt;207,IF(NOT(B311=B310),IF(N311&gt;25,(J311-I311)/100,0),IF(BB310&gt;0,IF(N311&gt;25,(J311-I311)/100,0),0)),0)</f>
        <v>0</v>
      </c>
      <c r="BC311" s="0" t="n">
        <f aca="false">SUMIF(B:B,B311,BB:BB)</f>
        <v>0</v>
      </c>
    </row>
    <row r="312" customFormat="false" ht="12.8" hidden="false" customHeight="false" outlineLevel="0" collapsed="false">
      <c r="B312" s="15" t="n">
        <v>999</v>
      </c>
      <c r="AC312" s="15"/>
      <c r="AW312" s="15" t="n">
        <f aca="false">K312*AS312</f>
        <v>0</v>
      </c>
      <c r="AX312" s="42" t="e">
        <f aca="false">ROUND(SUMIF(B:B,B312,AT:AT)/SUMIF(B:B,B312,AS:AS),4)</f>
        <v>#DIV/0!</v>
      </c>
      <c r="AY312" s="42" t="n">
        <f aca="false">IF(SUMIF(B:B,B312,AS:AS)&lt;=0,0,AX312)</f>
        <v>0</v>
      </c>
      <c r="AZ312" s="15" t="n">
        <v>0.25</v>
      </c>
      <c r="BA312" s="0" t="n">
        <v>0</v>
      </c>
      <c r="BB312" s="0" t="n">
        <f aca="false">IF(B312&lt;207,IF(NOT(B312=B311),IF(N312&gt;25,(J312-I312)/100,0),IF(BB311&gt;0,IF(N312&gt;25,(J312-I312)/100,0),0)),0)</f>
        <v>0</v>
      </c>
      <c r="BC312" s="0" t="n">
        <f aca="false">SUMIF(B:B,B312,BB:BB)</f>
        <v>0</v>
      </c>
    </row>
    <row r="313" customFormat="false" ht="12.8" hidden="false" customHeight="false" outlineLevel="0" collapsed="false">
      <c r="B313" s="15" t="n">
        <v>998</v>
      </c>
      <c r="AC313" s="15"/>
      <c r="AW313" s="15" t="n">
        <f aca="false">K313*AS313</f>
        <v>0</v>
      </c>
      <c r="AX313" s="42" t="e">
        <f aca="false">ROUND(SUMIF(B:B,B313,AT:AT)/SUMIF(B:B,B313,AS:AS),4)</f>
        <v>#DIV/0!</v>
      </c>
      <c r="AY313" s="42" t="n">
        <f aca="false">IF(SUMIF(B:B,B313,AS:AS)&lt;=0,0,AX313)</f>
        <v>0</v>
      </c>
      <c r="AZ313" s="15" t="n">
        <v>0</v>
      </c>
      <c r="BA313" s="0" t="n">
        <v>0</v>
      </c>
      <c r="BB313" s="0" t="n">
        <f aca="false">IF(B313&lt;207,IF(NOT(B313=B312),IF(N313&gt;25,(J313-I313)/100,0),IF(BB312&gt;0,IF(N313&gt;25,(J313-I313)/100,0),0)),0)</f>
        <v>0</v>
      </c>
      <c r="BC313" s="0" t="n">
        <f aca="false">SUMIF(B:B,B313,BB:BB)</f>
        <v>0</v>
      </c>
    </row>
    <row r="314" customFormat="false" ht="12.8" hidden="false" customHeight="false" outlineLevel="0" collapsed="false">
      <c r="AC314" s="15"/>
    </row>
    <row r="315" customFormat="false" ht="12.8" hidden="false" customHeight="false" outlineLevel="0" collapsed="false">
      <c r="AC315" s="15"/>
    </row>
    <row r="316" customFormat="false" ht="12.8" hidden="false" customHeight="false" outlineLevel="0" collapsed="false">
      <c r="AC316" s="15"/>
    </row>
    <row r="317" customFormat="false" ht="12.8" hidden="false" customHeight="false" outlineLevel="0" collapsed="false">
      <c r="AC317" s="15"/>
    </row>
    <row r="318" customFormat="false" ht="12.8" hidden="false" customHeight="false" outlineLevel="0" collapsed="false">
      <c r="AC318" s="15"/>
    </row>
    <row r="319" customFormat="false" ht="12.8" hidden="false" customHeight="false" outlineLevel="0" collapsed="false">
      <c r="AC319" s="15"/>
    </row>
    <row r="320" customFormat="false" ht="12.8" hidden="false" customHeight="false" outlineLevel="0" collapsed="false">
      <c r="AC320" s="15"/>
    </row>
    <row r="321" customFormat="false" ht="12.8" hidden="false" customHeight="false" outlineLevel="0" collapsed="false">
      <c r="AC321" s="15"/>
    </row>
    <row r="322" customFormat="false" ht="12.8" hidden="false" customHeight="false" outlineLevel="0" collapsed="false">
      <c r="AC322" s="15"/>
    </row>
    <row r="323" customFormat="false" ht="12.8" hidden="false" customHeight="false" outlineLevel="0" collapsed="false">
      <c r="AC323" s="15"/>
    </row>
    <row r="324" customFormat="false" ht="12.8" hidden="false" customHeight="false" outlineLevel="0" collapsed="false">
      <c r="AC324" s="15"/>
    </row>
    <row r="325" customFormat="false" ht="12.8" hidden="false" customHeight="false" outlineLevel="0" collapsed="false">
      <c r="AC325" s="15"/>
    </row>
    <row r="326" customFormat="false" ht="12.8" hidden="false" customHeight="false" outlineLevel="0" collapsed="false">
      <c r="AC326" s="15"/>
    </row>
    <row r="327" customFormat="false" ht="12.8" hidden="false" customHeight="false" outlineLevel="0" collapsed="false">
      <c r="AC327" s="15"/>
    </row>
    <row r="328" customFormat="false" ht="12.8" hidden="false" customHeight="false" outlineLevel="0" collapsed="false">
      <c r="AC328" s="15"/>
    </row>
    <row r="329" customFormat="false" ht="12.8" hidden="false" customHeight="false" outlineLevel="0" collapsed="false">
      <c r="AC329" s="15"/>
    </row>
    <row r="330" customFormat="false" ht="12.8" hidden="false" customHeight="false" outlineLevel="0" collapsed="false">
      <c r="AC330" s="15"/>
    </row>
    <row r="331" customFormat="false" ht="12.8" hidden="false" customHeight="false" outlineLevel="0" collapsed="false">
      <c r="AC331" s="15"/>
    </row>
    <row r="332" customFormat="false" ht="12.8" hidden="false" customHeight="false" outlineLevel="0" collapsed="false">
      <c r="AC332" s="15"/>
    </row>
    <row r="333" customFormat="false" ht="12.8" hidden="false" customHeight="false" outlineLevel="0" collapsed="false">
      <c r="AC333" s="15"/>
    </row>
    <row r="334" customFormat="false" ht="12.8" hidden="false" customHeight="false" outlineLevel="0" collapsed="false">
      <c r="AC334" s="15"/>
    </row>
    <row r="335" customFormat="false" ht="12.8" hidden="false" customHeight="false" outlineLevel="0" collapsed="false">
      <c r="AC335" s="15"/>
    </row>
    <row r="336" customFormat="false" ht="12.8" hidden="false" customHeight="false" outlineLevel="0" collapsed="false">
      <c r="AC336" s="15"/>
    </row>
    <row r="337" customFormat="false" ht="12.8" hidden="false" customHeight="false" outlineLevel="0" collapsed="false">
      <c r="AC337" s="15"/>
    </row>
    <row r="338" customFormat="false" ht="12.8" hidden="false" customHeight="false" outlineLevel="0" collapsed="false">
      <c r="AC338" s="15"/>
    </row>
    <row r="339" customFormat="false" ht="12.8" hidden="false" customHeight="false" outlineLevel="0" collapsed="false">
      <c r="AC339" s="15"/>
    </row>
    <row r="340" customFormat="false" ht="12.8" hidden="false" customHeight="false" outlineLevel="0" collapsed="false">
      <c r="AC340" s="15"/>
    </row>
    <row r="341" customFormat="false" ht="12.8" hidden="false" customHeight="false" outlineLevel="0" collapsed="false">
      <c r="AC341" s="15"/>
    </row>
    <row r="342" customFormat="false" ht="12.8" hidden="false" customHeight="false" outlineLevel="0" collapsed="false">
      <c r="AC342" s="15"/>
    </row>
    <row r="343" customFormat="false" ht="12.8" hidden="false" customHeight="false" outlineLevel="0" collapsed="false">
      <c r="AC343" s="15"/>
    </row>
    <row r="344" customFormat="false" ht="12.8" hidden="false" customHeight="false" outlineLevel="0" collapsed="false">
      <c r="AC344" s="15"/>
    </row>
    <row r="345" customFormat="false" ht="12.8" hidden="false" customHeight="false" outlineLevel="0" collapsed="false">
      <c r="AC345" s="15"/>
    </row>
    <row r="346" customFormat="false" ht="12.8" hidden="false" customHeight="false" outlineLevel="0" collapsed="false">
      <c r="AC346" s="15"/>
    </row>
    <row r="347" customFormat="false" ht="12.8" hidden="false" customHeight="false" outlineLevel="0" collapsed="false">
      <c r="AC347" s="15"/>
    </row>
    <row r="348" customFormat="false" ht="12.8" hidden="false" customHeight="false" outlineLevel="0" collapsed="false">
      <c r="AC348" s="15"/>
    </row>
    <row r="349" customFormat="false" ht="12.8" hidden="false" customHeight="false" outlineLevel="0" collapsed="false">
      <c r="AC349" s="15"/>
    </row>
    <row r="350" customFormat="false" ht="12.8" hidden="false" customHeight="false" outlineLevel="0" collapsed="false">
      <c r="AC350" s="15"/>
    </row>
    <row r="351" customFormat="false" ht="12.8" hidden="false" customHeight="false" outlineLevel="0" collapsed="false">
      <c r="AC351" s="15"/>
    </row>
    <row r="352" customFormat="false" ht="12.8" hidden="false" customHeight="false" outlineLevel="0" collapsed="false">
      <c r="AC352" s="15"/>
    </row>
    <row r="353" customFormat="false" ht="12.8" hidden="false" customHeight="false" outlineLevel="0" collapsed="false">
      <c r="AC353" s="15"/>
    </row>
    <row r="354" customFormat="false" ht="12.8" hidden="false" customHeight="false" outlineLevel="0" collapsed="false">
      <c r="AC354" s="15"/>
    </row>
    <row r="355" customFormat="false" ht="12.8" hidden="false" customHeight="false" outlineLevel="0" collapsed="false">
      <c r="AC355" s="15"/>
    </row>
    <row r="356" customFormat="false" ht="12.8" hidden="false" customHeight="false" outlineLevel="0" collapsed="false">
      <c r="AC356" s="15"/>
    </row>
    <row r="357" customFormat="false" ht="12.8" hidden="false" customHeight="false" outlineLevel="0" collapsed="false">
      <c r="AC357" s="15"/>
    </row>
    <row r="358" customFormat="false" ht="12.8" hidden="false" customHeight="false" outlineLevel="0" collapsed="false">
      <c r="AC358" s="15"/>
    </row>
    <row r="359" customFormat="false" ht="12.8" hidden="false" customHeight="false" outlineLevel="0" collapsed="false">
      <c r="AC359" s="15"/>
    </row>
    <row r="360" customFormat="false" ht="12.8" hidden="false" customHeight="false" outlineLevel="0" collapsed="false">
      <c r="AC360" s="15"/>
    </row>
    <row r="361" customFormat="false" ht="12.8" hidden="false" customHeight="false" outlineLevel="0" collapsed="false">
      <c r="AC361" s="15"/>
    </row>
    <row r="362" customFormat="false" ht="12.8" hidden="false" customHeight="false" outlineLevel="0" collapsed="false">
      <c r="AC362" s="15"/>
    </row>
    <row r="363" customFormat="false" ht="12.8" hidden="false" customHeight="false" outlineLevel="0" collapsed="false">
      <c r="AC363" s="15"/>
    </row>
    <row r="364" customFormat="false" ht="12.8" hidden="false" customHeight="false" outlineLevel="0" collapsed="false">
      <c r="AC364" s="15"/>
    </row>
    <row r="365" customFormat="false" ht="12.8" hidden="false" customHeight="false" outlineLevel="0" collapsed="false">
      <c r="AC365" s="15"/>
    </row>
    <row r="366" customFormat="false" ht="12.8" hidden="false" customHeight="false" outlineLevel="0" collapsed="false">
      <c r="AC366" s="15"/>
    </row>
    <row r="367" customFormat="false" ht="12.8" hidden="false" customHeight="false" outlineLevel="0" collapsed="false">
      <c r="AC367" s="15"/>
    </row>
    <row r="368" customFormat="false" ht="12.8" hidden="false" customHeight="false" outlineLevel="0" collapsed="false">
      <c r="AC368" s="15"/>
    </row>
    <row r="369" customFormat="false" ht="12.8" hidden="false" customHeight="false" outlineLevel="0" collapsed="false">
      <c r="AC369" s="15"/>
    </row>
    <row r="370" customFormat="false" ht="12.8" hidden="false" customHeight="false" outlineLevel="0" collapsed="false">
      <c r="AC370" s="15"/>
    </row>
    <row r="371" customFormat="false" ht="12.8" hidden="false" customHeight="false" outlineLevel="0" collapsed="false">
      <c r="AC371" s="15"/>
    </row>
    <row r="372" customFormat="false" ht="12.8" hidden="false" customHeight="false" outlineLevel="0" collapsed="false">
      <c r="AC372" s="15"/>
    </row>
    <row r="373" customFormat="false" ht="12.8" hidden="false" customHeight="false" outlineLevel="0" collapsed="false">
      <c r="AC373" s="15"/>
    </row>
    <row r="374" customFormat="false" ht="12.8" hidden="false" customHeight="false" outlineLevel="0" collapsed="false">
      <c r="AC374" s="15"/>
    </row>
    <row r="375" customFormat="false" ht="12.8" hidden="false" customHeight="false" outlineLevel="0" collapsed="false">
      <c r="AC375" s="15"/>
    </row>
    <row r="376" customFormat="false" ht="12.8" hidden="false" customHeight="false" outlineLevel="0" collapsed="false">
      <c r="AC376" s="15"/>
    </row>
    <row r="377" customFormat="false" ht="12.8" hidden="false" customHeight="false" outlineLevel="0" collapsed="false">
      <c r="AC377" s="15"/>
    </row>
    <row r="378" customFormat="false" ht="12.8" hidden="false" customHeight="false" outlineLevel="0" collapsed="false">
      <c r="AC378" s="15"/>
    </row>
    <row r="379" customFormat="false" ht="12.8" hidden="false" customHeight="false" outlineLevel="0" collapsed="false">
      <c r="AC379" s="15"/>
    </row>
    <row r="380" customFormat="false" ht="12.8" hidden="false" customHeight="false" outlineLevel="0" collapsed="false">
      <c r="AC380" s="15"/>
    </row>
    <row r="381" customFormat="false" ht="12.8" hidden="false" customHeight="false" outlineLevel="0" collapsed="false">
      <c r="AC381" s="15"/>
    </row>
    <row r="382" customFormat="false" ht="12.8" hidden="false" customHeight="false" outlineLevel="0" collapsed="false">
      <c r="AC382" s="15"/>
    </row>
    <row r="383" customFormat="false" ht="12.8" hidden="false" customHeight="false" outlineLevel="0" collapsed="false">
      <c r="AC383" s="15"/>
    </row>
    <row r="384" customFormat="false" ht="12.8" hidden="false" customHeight="false" outlineLevel="0" collapsed="false">
      <c r="AC384" s="15"/>
    </row>
    <row r="385" customFormat="false" ht="12.8" hidden="false" customHeight="false" outlineLevel="0" collapsed="false">
      <c r="AC385" s="15"/>
    </row>
    <row r="386" customFormat="false" ht="12.8" hidden="false" customHeight="false" outlineLevel="0" collapsed="false">
      <c r="AC386" s="15"/>
    </row>
    <row r="387" customFormat="false" ht="12.8" hidden="false" customHeight="false" outlineLevel="0" collapsed="false">
      <c r="AC387" s="15"/>
    </row>
    <row r="388" customFormat="false" ht="12.8" hidden="false" customHeight="false" outlineLevel="0" collapsed="false">
      <c r="AC388" s="15"/>
    </row>
    <row r="389" customFormat="false" ht="12.8" hidden="false" customHeight="false" outlineLevel="0" collapsed="false">
      <c r="AC389" s="15"/>
    </row>
    <row r="390" customFormat="false" ht="12.8" hidden="false" customHeight="false" outlineLevel="0" collapsed="false">
      <c r="AC390" s="15"/>
    </row>
    <row r="391" customFormat="false" ht="12.8" hidden="false" customHeight="false" outlineLevel="0" collapsed="false">
      <c r="AC391" s="15"/>
    </row>
    <row r="392" customFormat="false" ht="12.8" hidden="false" customHeight="false" outlineLevel="0" collapsed="false">
      <c r="AC392" s="15"/>
    </row>
    <row r="393" customFormat="false" ht="12.8" hidden="false" customHeight="false" outlineLevel="0" collapsed="false">
      <c r="AC393" s="15"/>
    </row>
    <row r="394" customFormat="false" ht="12.8" hidden="false" customHeight="false" outlineLevel="0" collapsed="false">
      <c r="AC394" s="15"/>
    </row>
    <row r="395" customFormat="false" ht="12.8" hidden="false" customHeight="false" outlineLevel="0" collapsed="false">
      <c r="AC395" s="15"/>
    </row>
    <row r="396" customFormat="false" ht="12.8" hidden="false" customHeight="false" outlineLevel="0" collapsed="false">
      <c r="AC396" s="15"/>
    </row>
    <row r="397" customFormat="false" ht="12.8" hidden="false" customHeight="false" outlineLevel="0" collapsed="false">
      <c r="AC397" s="15"/>
    </row>
    <row r="398" customFormat="false" ht="12.8" hidden="false" customHeight="false" outlineLevel="0" collapsed="false">
      <c r="AC398" s="15"/>
    </row>
    <row r="399" customFormat="false" ht="12.8" hidden="false" customHeight="false" outlineLevel="0" collapsed="false">
      <c r="AC399" s="15"/>
    </row>
    <row r="400" customFormat="false" ht="12.8" hidden="false" customHeight="false" outlineLevel="0" collapsed="false">
      <c r="AC400" s="15"/>
    </row>
    <row r="401" customFormat="false" ht="12.8" hidden="false" customHeight="false" outlineLevel="0" collapsed="false">
      <c r="AC401" s="15"/>
    </row>
    <row r="402" customFormat="false" ht="12.8" hidden="false" customHeight="false" outlineLevel="0" collapsed="false">
      <c r="AC402" s="15"/>
    </row>
    <row r="403" customFormat="false" ht="12.8" hidden="false" customHeight="false" outlineLevel="0" collapsed="false">
      <c r="AC403" s="15"/>
    </row>
    <row r="404" customFormat="false" ht="12.8" hidden="false" customHeight="false" outlineLevel="0" collapsed="false">
      <c r="AC404" s="15"/>
    </row>
    <row r="405" customFormat="false" ht="12.8" hidden="false" customHeight="false" outlineLevel="0" collapsed="false">
      <c r="AC405" s="15"/>
    </row>
    <row r="406" customFormat="false" ht="12.8" hidden="false" customHeight="false" outlineLevel="0" collapsed="false">
      <c r="AC406" s="15"/>
    </row>
    <row r="407" customFormat="false" ht="12.8" hidden="false" customHeight="false" outlineLevel="0" collapsed="false">
      <c r="AC407" s="15"/>
    </row>
    <row r="408" customFormat="false" ht="12.8" hidden="false" customHeight="false" outlineLevel="0" collapsed="false">
      <c r="AC408" s="15"/>
    </row>
    <row r="409" customFormat="false" ht="12.8" hidden="false" customHeight="false" outlineLevel="0" collapsed="false">
      <c r="AC409" s="15"/>
    </row>
    <row r="410" customFormat="false" ht="12.8" hidden="false" customHeight="false" outlineLevel="0" collapsed="false">
      <c r="AC410" s="15"/>
    </row>
    <row r="411" customFormat="false" ht="12.8" hidden="false" customHeight="false" outlineLevel="0" collapsed="false">
      <c r="AC411" s="15"/>
    </row>
    <row r="412" customFormat="false" ht="12.8" hidden="false" customHeight="false" outlineLevel="0" collapsed="false">
      <c r="AC412" s="15"/>
    </row>
    <row r="413" customFormat="false" ht="12.8" hidden="false" customHeight="false" outlineLevel="0" collapsed="false">
      <c r="AC413" s="15"/>
    </row>
    <row r="414" customFormat="false" ht="12.8" hidden="false" customHeight="false" outlineLevel="0" collapsed="false">
      <c r="AC414" s="15"/>
    </row>
    <row r="415" customFormat="false" ht="12.8" hidden="false" customHeight="false" outlineLevel="0" collapsed="false">
      <c r="AC415" s="15"/>
    </row>
    <row r="416" customFormat="false" ht="12.8" hidden="false" customHeight="false" outlineLevel="0" collapsed="false">
      <c r="AC416" s="15"/>
    </row>
    <row r="417" customFormat="false" ht="12.8" hidden="false" customHeight="false" outlineLevel="0" collapsed="false">
      <c r="AC417" s="15"/>
    </row>
    <row r="418" customFormat="false" ht="12.8" hidden="false" customHeight="false" outlineLevel="0" collapsed="false">
      <c r="AC418" s="15"/>
    </row>
    <row r="419" customFormat="false" ht="12.8" hidden="false" customHeight="false" outlineLevel="0" collapsed="false">
      <c r="AC419" s="15"/>
    </row>
    <row r="420" customFormat="false" ht="12.8" hidden="false" customHeight="false" outlineLevel="0" collapsed="false">
      <c r="AC420" s="15"/>
    </row>
    <row r="421" customFormat="false" ht="12.8" hidden="false" customHeight="false" outlineLevel="0" collapsed="false">
      <c r="AC421" s="15"/>
    </row>
    <row r="422" customFormat="false" ht="12.8" hidden="false" customHeight="false" outlineLevel="0" collapsed="false">
      <c r="AC422" s="15"/>
    </row>
    <row r="423" customFormat="false" ht="12.8" hidden="false" customHeight="false" outlineLevel="0" collapsed="false">
      <c r="AC423" s="15"/>
    </row>
    <row r="424" customFormat="false" ht="12.8" hidden="false" customHeight="false" outlineLevel="0" collapsed="false">
      <c r="AC424" s="15"/>
    </row>
    <row r="425" customFormat="false" ht="12.8" hidden="false" customHeight="false" outlineLevel="0" collapsed="false">
      <c r="AC425" s="15"/>
    </row>
    <row r="426" customFormat="false" ht="12.8" hidden="false" customHeight="false" outlineLevel="0" collapsed="false">
      <c r="AC426" s="15"/>
    </row>
    <row r="427" customFormat="false" ht="12.8" hidden="false" customHeight="false" outlineLevel="0" collapsed="false">
      <c r="AC427" s="15"/>
    </row>
    <row r="428" customFormat="false" ht="12.8" hidden="false" customHeight="false" outlineLevel="0" collapsed="false">
      <c r="AC428" s="15"/>
    </row>
    <row r="429" customFormat="false" ht="12.8" hidden="false" customHeight="false" outlineLevel="0" collapsed="false">
      <c r="AC429" s="15"/>
    </row>
    <row r="430" customFormat="false" ht="12.8" hidden="false" customHeight="false" outlineLevel="0" collapsed="false">
      <c r="AC430" s="15"/>
    </row>
    <row r="431" customFormat="false" ht="12.8" hidden="false" customHeight="false" outlineLevel="0" collapsed="false">
      <c r="AC431" s="15"/>
    </row>
    <row r="432" customFormat="false" ht="12.8" hidden="false" customHeight="false" outlineLevel="0" collapsed="false">
      <c r="AC432" s="15"/>
    </row>
    <row r="433" customFormat="false" ht="12.8" hidden="false" customHeight="false" outlineLevel="0" collapsed="false">
      <c r="AC433" s="15"/>
    </row>
    <row r="434" customFormat="false" ht="12.8" hidden="false" customHeight="false" outlineLevel="0" collapsed="false">
      <c r="AC434" s="15"/>
    </row>
    <row r="435" customFormat="false" ht="12.8" hidden="false" customHeight="false" outlineLevel="0" collapsed="false">
      <c r="AC435" s="15"/>
    </row>
    <row r="436" customFormat="false" ht="12.8" hidden="false" customHeight="false" outlineLevel="0" collapsed="false">
      <c r="AC436" s="15"/>
    </row>
    <row r="437" customFormat="false" ht="12.8" hidden="false" customHeight="false" outlineLevel="0" collapsed="false">
      <c r="AC437" s="15"/>
    </row>
    <row r="438" customFormat="false" ht="12.8" hidden="false" customHeight="false" outlineLevel="0" collapsed="false">
      <c r="AC438" s="15"/>
    </row>
    <row r="439" customFormat="false" ht="12.8" hidden="false" customHeight="false" outlineLevel="0" collapsed="false">
      <c r="AC439" s="15"/>
    </row>
    <row r="440" customFormat="false" ht="12.8" hidden="false" customHeight="false" outlineLevel="0" collapsed="false">
      <c r="AC440" s="15"/>
      <c r="AD440" s="15"/>
      <c r="AE440" s="15"/>
    </row>
    <row r="441" customFormat="false" ht="12.8" hidden="false" customHeight="false" outlineLevel="0" collapsed="false">
      <c r="K441" s="44"/>
    </row>
    <row r="442" customFormat="false" ht="12.8" hidden="false" customHeight="false" outlineLevel="0" collapsed="false">
      <c r="K442" s="44"/>
    </row>
    <row r="443" customFormat="false" ht="12.8" hidden="false" customHeight="false" outlineLevel="0" collapsed="false">
      <c r="K443" s="44"/>
    </row>
    <row r="444" customFormat="false" ht="12.8" hidden="false" customHeight="false" outlineLevel="0" collapsed="false">
      <c r="K444" s="44"/>
    </row>
    <row r="445" customFormat="false" ht="12.8" hidden="false" customHeight="false" outlineLevel="0" collapsed="false">
      <c r="K445" s="44"/>
    </row>
    <row r="446" customFormat="false" ht="12.8" hidden="false" customHeight="false" outlineLevel="0" collapsed="false">
      <c r="K446" s="44"/>
    </row>
    <row r="447" customFormat="false" ht="12.8" hidden="false" customHeight="false" outlineLevel="0" collapsed="false">
      <c r="K447" s="44"/>
    </row>
    <row r="448" customFormat="false" ht="12.8" hidden="false" customHeight="false" outlineLevel="0" collapsed="false">
      <c r="K448" s="44"/>
    </row>
    <row r="449" customFormat="false" ht="12.8" hidden="false" customHeight="false" outlineLevel="0" collapsed="false">
      <c r="K449" s="44"/>
    </row>
    <row r="450" customFormat="false" ht="12.8" hidden="false" customHeight="false" outlineLevel="0" collapsed="false">
      <c r="K450" s="44"/>
    </row>
    <row r="451" customFormat="false" ht="12.8" hidden="false" customHeight="false" outlineLevel="0" collapsed="false">
      <c r="K451" s="44"/>
    </row>
    <row r="452" customFormat="false" ht="12.8" hidden="false" customHeight="false" outlineLevel="0" collapsed="false">
      <c r="K452" s="44"/>
    </row>
    <row r="453" customFormat="false" ht="12.8" hidden="false" customHeight="false" outlineLevel="0" collapsed="false">
      <c r="K453" s="44"/>
    </row>
    <row r="454" customFormat="false" ht="12.8" hidden="false" customHeight="false" outlineLevel="0" collapsed="false">
      <c r="K454" s="44"/>
    </row>
    <row r="455" customFormat="false" ht="12.8" hidden="false" customHeight="false" outlineLevel="0" collapsed="false">
      <c r="K455" s="44"/>
    </row>
    <row r="456" customFormat="false" ht="12.8" hidden="false" customHeight="false" outlineLevel="0" collapsed="false">
      <c r="K456" s="44"/>
    </row>
    <row r="457" customFormat="false" ht="12.8" hidden="false" customHeight="false" outlineLevel="0" collapsed="false">
      <c r="K457" s="44"/>
    </row>
    <row r="458" customFormat="false" ht="12.8" hidden="false" customHeight="false" outlineLevel="0" collapsed="false">
      <c r="K458" s="44"/>
    </row>
    <row r="459" customFormat="false" ht="12.8" hidden="false" customHeight="false" outlineLevel="0" collapsed="false">
      <c r="K459" s="44"/>
    </row>
    <row r="460" customFormat="false" ht="12.8" hidden="false" customHeight="false" outlineLevel="0" collapsed="false">
      <c r="K460" s="44"/>
    </row>
    <row r="461" customFormat="false" ht="12.8" hidden="false" customHeight="false" outlineLevel="0" collapsed="false">
      <c r="K461" s="44"/>
    </row>
    <row r="462" customFormat="false" ht="12.8" hidden="false" customHeight="false" outlineLevel="0" collapsed="false">
      <c r="K462" s="44"/>
    </row>
    <row r="463" customFormat="false" ht="12.8" hidden="false" customHeight="false" outlineLevel="0" collapsed="false">
      <c r="K463" s="44"/>
    </row>
    <row r="464" customFormat="false" ht="12.8" hidden="false" customHeight="false" outlineLevel="0" collapsed="false">
      <c r="K464" s="44"/>
    </row>
    <row r="465" customFormat="false" ht="12.8" hidden="false" customHeight="false" outlineLevel="0" collapsed="false">
      <c r="K465" s="44"/>
    </row>
    <row r="466" customFormat="false" ht="12.8" hidden="false" customHeight="false" outlineLevel="0" collapsed="false">
      <c r="K466" s="44"/>
    </row>
    <row r="467" customFormat="false" ht="12.8" hidden="false" customHeight="false" outlineLevel="0" collapsed="false">
      <c r="K467" s="44"/>
    </row>
    <row r="468" customFormat="false" ht="12.8" hidden="false" customHeight="false" outlineLevel="0" collapsed="false">
      <c r="K468" s="44"/>
    </row>
    <row r="469" customFormat="false" ht="12.8" hidden="false" customHeight="false" outlineLevel="0" collapsed="false">
      <c r="K469" s="44"/>
    </row>
    <row r="470" customFormat="false" ht="12.8" hidden="false" customHeight="false" outlineLevel="0" collapsed="false">
      <c r="K470" s="44"/>
    </row>
    <row r="471" customFormat="false" ht="12.8" hidden="false" customHeight="false" outlineLevel="0" collapsed="false">
      <c r="K471" s="44"/>
    </row>
    <row r="472" customFormat="false" ht="12.8" hidden="false" customHeight="false" outlineLevel="0" collapsed="false">
      <c r="K472" s="44"/>
    </row>
    <row r="473" customFormat="false" ht="12.8" hidden="false" customHeight="false" outlineLevel="0" collapsed="false">
      <c r="K473" s="44"/>
    </row>
    <row r="474" customFormat="false" ht="12.8" hidden="false" customHeight="false" outlineLevel="0" collapsed="false">
      <c r="K474" s="44"/>
    </row>
    <row r="475" customFormat="false" ht="12.8" hidden="false" customHeight="false" outlineLevel="0" collapsed="false">
      <c r="K475" s="44"/>
    </row>
    <row r="476" customFormat="false" ht="12.8" hidden="false" customHeight="false" outlineLevel="0" collapsed="false">
      <c r="K476" s="44"/>
    </row>
    <row r="477" customFormat="false" ht="12.8" hidden="false" customHeight="false" outlineLevel="0" collapsed="false">
      <c r="K477" s="44"/>
    </row>
    <row r="478" customFormat="false" ht="12.8" hidden="false" customHeight="false" outlineLevel="0" collapsed="false">
      <c r="K478" s="44"/>
    </row>
    <row r="479" customFormat="false" ht="12.8" hidden="false" customHeight="false" outlineLevel="0" collapsed="false">
      <c r="K479" s="44"/>
    </row>
    <row r="480" customFormat="false" ht="12.8" hidden="false" customHeight="false" outlineLevel="0" collapsed="false">
      <c r="K480" s="44"/>
    </row>
    <row r="481" customFormat="false" ht="12.8" hidden="false" customHeight="false" outlineLevel="0" collapsed="false">
      <c r="K481" s="44"/>
    </row>
    <row r="482" customFormat="false" ht="12.8" hidden="false" customHeight="false" outlineLevel="0" collapsed="false">
      <c r="K482" s="44"/>
    </row>
    <row r="483" customFormat="false" ht="12.8" hidden="false" customHeight="false" outlineLevel="0" collapsed="false">
      <c r="K483" s="44"/>
    </row>
    <row r="484" customFormat="false" ht="12.8" hidden="false" customHeight="false" outlineLevel="0" collapsed="false">
      <c r="K484" s="44"/>
    </row>
    <row r="485" customFormat="false" ht="12.8" hidden="false" customHeight="false" outlineLevel="0" collapsed="false">
      <c r="K485" s="44"/>
    </row>
    <row r="486" customFormat="false" ht="12.8" hidden="false" customHeight="false" outlineLevel="0" collapsed="false">
      <c r="K486" s="44"/>
    </row>
    <row r="487" customFormat="false" ht="12.8" hidden="false" customHeight="false" outlineLevel="0" collapsed="false">
      <c r="K487" s="44"/>
    </row>
    <row r="488" customFormat="false" ht="12.8" hidden="false" customHeight="false" outlineLevel="0" collapsed="false">
      <c r="K488" s="44"/>
    </row>
    <row r="489" customFormat="false" ht="12.8" hidden="false" customHeight="false" outlineLevel="0" collapsed="false">
      <c r="K489" s="44"/>
    </row>
    <row r="490" customFormat="false" ht="12.8" hidden="false" customHeight="false" outlineLevel="0" collapsed="false">
      <c r="K490" s="44"/>
    </row>
    <row r="491" customFormat="false" ht="12.8" hidden="false" customHeight="false" outlineLevel="0" collapsed="false">
      <c r="K491" s="44"/>
    </row>
    <row r="492" customFormat="false" ht="12.8" hidden="false" customHeight="false" outlineLevel="0" collapsed="false">
      <c r="K492" s="44"/>
    </row>
    <row r="493" customFormat="false" ht="12.8" hidden="false" customHeight="false" outlineLevel="0" collapsed="false">
      <c r="K493" s="44"/>
    </row>
    <row r="494" customFormat="false" ht="12.8" hidden="false" customHeight="false" outlineLevel="0" collapsed="false">
      <c r="K494" s="44"/>
    </row>
    <row r="495" customFormat="false" ht="12.8" hidden="false" customHeight="false" outlineLevel="0" collapsed="false">
      <c r="K495" s="44"/>
    </row>
    <row r="496" customFormat="false" ht="12.8" hidden="false" customHeight="false" outlineLevel="0" collapsed="false">
      <c r="K496" s="44"/>
    </row>
    <row r="497" customFormat="false" ht="12.8" hidden="false" customHeight="false" outlineLevel="0" collapsed="false">
      <c r="K497" s="44"/>
    </row>
    <row r="498" customFormat="false" ht="12.8" hidden="false" customHeight="false" outlineLevel="0" collapsed="false">
      <c r="K498" s="44"/>
    </row>
    <row r="499" customFormat="false" ht="12.8" hidden="false" customHeight="false" outlineLevel="0" collapsed="false">
      <c r="K499" s="44"/>
    </row>
    <row r="500" customFormat="false" ht="12.8" hidden="false" customHeight="false" outlineLevel="0" collapsed="false">
      <c r="K500" s="44"/>
    </row>
    <row r="501" customFormat="false" ht="12.8" hidden="false" customHeight="false" outlineLevel="0" collapsed="false">
      <c r="K501" s="44"/>
    </row>
    <row r="502" customFormat="false" ht="12.8" hidden="false" customHeight="false" outlineLevel="0" collapsed="false">
      <c r="K502" s="44"/>
    </row>
    <row r="503" customFormat="false" ht="12.8" hidden="false" customHeight="false" outlineLevel="0" collapsed="false">
      <c r="K503" s="44"/>
    </row>
    <row r="504" customFormat="false" ht="12.8" hidden="false" customHeight="false" outlineLevel="0" collapsed="false">
      <c r="K504" s="44"/>
    </row>
    <row r="505" customFormat="false" ht="12.8" hidden="false" customHeight="false" outlineLevel="0" collapsed="false">
      <c r="K505" s="44"/>
    </row>
    <row r="506" customFormat="false" ht="12.8" hidden="false" customHeight="false" outlineLevel="0" collapsed="false">
      <c r="K506" s="44"/>
    </row>
    <row r="507" customFormat="false" ht="12.8" hidden="false" customHeight="false" outlineLevel="0" collapsed="false">
      <c r="K507" s="44"/>
    </row>
    <row r="508" customFormat="false" ht="12.8" hidden="false" customHeight="false" outlineLevel="0" collapsed="false">
      <c r="K508" s="44"/>
    </row>
    <row r="509" customFormat="false" ht="12.8" hidden="false" customHeight="false" outlineLevel="0" collapsed="false">
      <c r="K509" s="44"/>
    </row>
    <row r="510" customFormat="false" ht="12.8" hidden="false" customHeight="false" outlineLevel="0" collapsed="false">
      <c r="K510" s="44"/>
    </row>
    <row r="511" customFormat="false" ht="12.8" hidden="false" customHeight="false" outlineLevel="0" collapsed="false">
      <c r="K511" s="44"/>
    </row>
    <row r="512" customFormat="false" ht="12.8" hidden="false" customHeight="false" outlineLevel="0" collapsed="false">
      <c r="K512" s="44"/>
    </row>
    <row r="513" customFormat="false" ht="12.8" hidden="false" customHeight="false" outlineLevel="0" collapsed="false">
      <c r="K513" s="44"/>
    </row>
    <row r="514" customFormat="false" ht="12.8" hidden="false" customHeight="false" outlineLevel="0" collapsed="false">
      <c r="K514" s="44"/>
    </row>
    <row r="515" customFormat="false" ht="12.8" hidden="false" customHeight="false" outlineLevel="0" collapsed="false">
      <c r="K515" s="44"/>
    </row>
    <row r="516" customFormat="false" ht="12.8" hidden="false" customHeight="false" outlineLevel="0" collapsed="false">
      <c r="K516" s="44"/>
    </row>
    <row r="517" customFormat="false" ht="12.8" hidden="false" customHeight="false" outlineLevel="0" collapsed="false">
      <c r="K517" s="44"/>
    </row>
    <row r="518" customFormat="false" ht="12.8" hidden="false" customHeight="false" outlineLevel="0" collapsed="false">
      <c r="K518" s="44"/>
    </row>
    <row r="519" customFormat="false" ht="12.8" hidden="false" customHeight="false" outlineLevel="0" collapsed="false">
      <c r="K519" s="44"/>
    </row>
    <row r="520" customFormat="false" ht="12.8" hidden="false" customHeight="false" outlineLevel="0" collapsed="false">
      <c r="K520" s="44"/>
    </row>
    <row r="521" customFormat="false" ht="12.8" hidden="false" customHeight="false" outlineLevel="0" collapsed="false">
      <c r="K521" s="44"/>
    </row>
    <row r="522" customFormat="false" ht="12.8" hidden="false" customHeight="false" outlineLevel="0" collapsed="false">
      <c r="K522" s="44"/>
    </row>
    <row r="523" customFormat="false" ht="12.8" hidden="false" customHeight="false" outlineLevel="0" collapsed="false">
      <c r="K523" s="44"/>
    </row>
    <row r="524" customFormat="false" ht="12.8" hidden="false" customHeight="false" outlineLevel="0" collapsed="false">
      <c r="K524" s="44"/>
    </row>
    <row r="525" customFormat="false" ht="12.8" hidden="false" customHeight="false" outlineLevel="0" collapsed="false">
      <c r="K525" s="44"/>
    </row>
    <row r="526" customFormat="false" ht="12.8" hidden="false" customHeight="false" outlineLevel="0" collapsed="false">
      <c r="K526" s="44"/>
    </row>
    <row r="527" customFormat="false" ht="12.8" hidden="false" customHeight="false" outlineLevel="0" collapsed="false">
      <c r="K527" s="44"/>
    </row>
    <row r="528" customFormat="false" ht="12.8" hidden="false" customHeight="false" outlineLevel="0" collapsed="false">
      <c r="K528" s="44"/>
    </row>
    <row r="529" customFormat="false" ht="12.8" hidden="false" customHeight="false" outlineLevel="0" collapsed="false">
      <c r="K529" s="44"/>
    </row>
    <row r="530" customFormat="false" ht="12.8" hidden="false" customHeight="false" outlineLevel="0" collapsed="false">
      <c r="K530" s="44"/>
    </row>
    <row r="531" customFormat="false" ht="12.8" hidden="false" customHeight="false" outlineLevel="0" collapsed="false">
      <c r="K531" s="44"/>
    </row>
    <row r="532" customFormat="false" ht="12.8" hidden="false" customHeight="false" outlineLevel="0" collapsed="false">
      <c r="K532" s="44"/>
    </row>
    <row r="533" customFormat="false" ht="12.8" hidden="false" customHeight="false" outlineLevel="0" collapsed="false">
      <c r="K533" s="44"/>
    </row>
    <row r="534" customFormat="false" ht="12.8" hidden="false" customHeight="false" outlineLevel="0" collapsed="false">
      <c r="K534" s="44"/>
    </row>
    <row r="535" customFormat="false" ht="12.8" hidden="false" customHeight="false" outlineLevel="0" collapsed="false">
      <c r="K535" s="44"/>
    </row>
    <row r="536" customFormat="false" ht="12.8" hidden="false" customHeight="false" outlineLevel="0" collapsed="false">
      <c r="K536" s="44"/>
    </row>
    <row r="537" customFormat="false" ht="12.8" hidden="false" customHeight="false" outlineLevel="0" collapsed="false">
      <c r="K537" s="44"/>
    </row>
    <row r="538" customFormat="false" ht="12.8" hidden="false" customHeight="false" outlineLevel="0" collapsed="false">
      <c r="K538" s="44"/>
    </row>
    <row r="539" customFormat="false" ht="12.8" hidden="false" customHeight="false" outlineLevel="0" collapsed="false">
      <c r="K539" s="44"/>
    </row>
    <row r="540" customFormat="false" ht="12.8" hidden="false" customHeight="false" outlineLevel="0" collapsed="false">
      <c r="K540" s="44"/>
    </row>
    <row r="541" customFormat="false" ht="12.8" hidden="false" customHeight="false" outlineLevel="0" collapsed="false">
      <c r="K541" s="44"/>
    </row>
    <row r="542" customFormat="false" ht="12.8" hidden="false" customHeight="false" outlineLevel="0" collapsed="false">
      <c r="K542" s="44"/>
    </row>
    <row r="543" customFormat="false" ht="12.8" hidden="false" customHeight="false" outlineLevel="0" collapsed="false">
      <c r="K543" s="44"/>
    </row>
    <row r="544" customFormat="false" ht="12.8" hidden="false" customHeight="false" outlineLevel="0" collapsed="false">
      <c r="K544" s="44"/>
    </row>
    <row r="545" customFormat="false" ht="12.8" hidden="false" customHeight="false" outlineLevel="0" collapsed="false">
      <c r="K545" s="44"/>
    </row>
    <row r="546" customFormat="false" ht="12.8" hidden="false" customHeight="false" outlineLevel="0" collapsed="false">
      <c r="K546" s="44"/>
    </row>
    <row r="547" customFormat="false" ht="12.8" hidden="false" customHeight="false" outlineLevel="0" collapsed="false">
      <c r="K547" s="44"/>
    </row>
    <row r="548" customFormat="false" ht="12.8" hidden="false" customHeight="false" outlineLevel="0" collapsed="false">
      <c r="K548" s="44"/>
    </row>
    <row r="549" customFormat="false" ht="12.8" hidden="false" customHeight="false" outlineLevel="0" collapsed="false">
      <c r="K549" s="44"/>
    </row>
    <row r="550" customFormat="false" ht="12.8" hidden="false" customHeight="false" outlineLevel="0" collapsed="false">
      <c r="K550" s="44"/>
    </row>
    <row r="551" customFormat="false" ht="12.8" hidden="false" customHeight="false" outlineLevel="0" collapsed="false">
      <c r="K551" s="44"/>
    </row>
    <row r="552" customFormat="false" ht="12.8" hidden="false" customHeight="false" outlineLevel="0" collapsed="false">
      <c r="K552" s="44"/>
    </row>
    <row r="553" customFormat="false" ht="12.8" hidden="false" customHeight="false" outlineLevel="0" collapsed="false">
      <c r="K553" s="44"/>
    </row>
    <row r="554" customFormat="false" ht="12.8" hidden="false" customHeight="false" outlineLevel="0" collapsed="false">
      <c r="K554" s="44"/>
    </row>
    <row r="555" customFormat="false" ht="12.8" hidden="false" customHeight="false" outlineLevel="0" collapsed="false">
      <c r="K555" s="44"/>
    </row>
    <row r="556" customFormat="false" ht="12.8" hidden="false" customHeight="false" outlineLevel="0" collapsed="false">
      <c r="K556" s="44"/>
    </row>
    <row r="557" customFormat="false" ht="12.8" hidden="false" customHeight="false" outlineLevel="0" collapsed="false">
      <c r="K557" s="44"/>
    </row>
    <row r="558" customFormat="false" ht="12.8" hidden="false" customHeight="false" outlineLevel="0" collapsed="false">
      <c r="K558" s="44"/>
    </row>
    <row r="559" customFormat="false" ht="12.8" hidden="false" customHeight="false" outlineLevel="0" collapsed="false">
      <c r="K559" s="44"/>
    </row>
    <row r="560" customFormat="false" ht="12.8" hidden="false" customHeight="false" outlineLevel="0" collapsed="false">
      <c r="K560" s="44"/>
    </row>
    <row r="561" customFormat="false" ht="12.8" hidden="false" customHeight="false" outlineLevel="0" collapsed="false">
      <c r="K561" s="44"/>
    </row>
    <row r="562" customFormat="false" ht="12.8" hidden="false" customHeight="false" outlineLevel="0" collapsed="false">
      <c r="K562" s="44"/>
    </row>
    <row r="563" customFormat="false" ht="12.8" hidden="false" customHeight="false" outlineLevel="0" collapsed="false">
      <c r="K563" s="44"/>
    </row>
    <row r="564" customFormat="false" ht="12.8" hidden="false" customHeight="false" outlineLevel="0" collapsed="false">
      <c r="K564" s="44"/>
    </row>
    <row r="565" customFormat="false" ht="12.8" hidden="false" customHeight="false" outlineLevel="0" collapsed="false">
      <c r="K565" s="44"/>
    </row>
    <row r="566" customFormat="false" ht="12.8" hidden="false" customHeight="false" outlineLevel="0" collapsed="false">
      <c r="K566" s="44"/>
    </row>
    <row r="567" customFormat="false" ht="12.8" hidden="false" customHeight="false" outlineLevel="0" collapsed="false">
      <c r="K567" s="44"/>
    </row>
    <row r="568" customFormat="false" ht="12.8" hidden="false" customHeight="false" outlineLevel="0" collapsed="false">
      <c r="K568" s="44"/>
    </row>
    <row r="569" customFormat="false" ht="12.8" hidden="false" customHeight="false" outlineLevel="0" collapsed="false">
      <c r="K569" s="44"/>
    </row>
    <row r="570" customFormat="false" ht="12.8" hidden="false" customHeight="false" outlineLevel="0" collapsed="false">
      <c r="K570" s="44"/>
    </row>
    <row r="571" customFormat="false" ht="12.8" hidden="false" customHeight="false" outlineLevel="0" collapsed="false">
      <c r="K571" s="44"/>
    </row>
    <row r="572" customFormat="false" ht="12.8" hidden="false" customHeight="false" outlineLevel="0" collapsed="false">
      <c r="K572" s="44"/>
    </row>
    <row r="573" customFormat="false" ht="12.8" hidden="false" customHeight="false" outlineLevel="0" collapsed="false">
      <c r="K573" s="44"/>
    </row>
    <row r="574" customFormat="false" ht="12.8" hidden="false" customHeight="false" outlineLevel="0" collapsed="false">
      <c r="K574" s="44"/>
    </row>
    <row r="575" customFormat="false" ht="12.8" hidden="false" customHeight="false" outlineLevel="0" collapsed="false">
      <c r="K575" s="44"/>
    </row>
    <row r="576" customFormat="false" ht="12.8" hidden="false" customHeight="false" outlineLevel="0" collapsed="false">
      <c r="K576" s="44"/>
    </row>
    <row r="577" customFormat="false" ht="12.8" hidden="false" customHeight="false" outlineLevel="0" collapsed="false">
      <c r="K577" s="44"/>
    </row>
    <row r="578" customFormat="false" ht="12.8" hidden="false" customHeight="false" outlineLevel="0" collapsed="false">
      <c r="K578" s="44"/>
    </row>
    <row r="579" customFormat="false" ht="12.8" hidden="false" customHeight="false" outlineLevel="0" collapsed="false">
      <c r="K579" s="44"/>
    </row>
    <row r="580" customFormat="false" ht="12.8" hidden="false" customHeight="false" outlineLevel="0" collapsed="false">
      <c r="K580" s="44"/>
    </row>
    <row r="581" customFormat="false" ht="12.8" hidden="false" customHeight="false" outlineLevel="0" collapsed="false">
      <c r="K581" s="44"/>
    </row>
    <row r="582" customFormat="false" ht="12.8" hidden="false" customHeight="false" outlineLevel="0" collapsed="false">
      <c r="K582" s="44"/>
    </row>
    <row r="583" customFormat="false" ht="12.8" hidden="false" customHeight="false" outlineLevel="0" collapsed="false">
      <c r="K583" s="44"/>
    </row>
    <row r="584" customFormat="false" ht="12.8" hidden="false" customHeight="false" outlineLevel="0" collapsed="false">
      <c r="K584" s="44"/>
    </row>
    <row r="585" customFormat="false" ht="12.8" hidden="false" customHeight="false" outlineLevel="0" collapsed="false">
      <c r="K585" s="44"/>
    </row>
    <row r="586" customFormat="false" ht="12.8" hidden="false" customHeight="false" outlineLevel="0" collapsed="false">
      <c r="K586" s="44"/>
    </row>
    <row r="587" customFormat="false" ht="12.8" hidden="false" customHeight="false" outlineLevel="0" collapsed="false">
      <c r="K587" s="44"/>
    </row>
    <row r="588" customFormat="false" ht="12.8" hidden="false" customHeight="false" outlineLevel="0" collapsed="false">
      <c r="K588" s="44"/>
    </row>
    <row r="589" customFormat="false" ht="12.8" hidden="false" customHeight="false" outlineLevel="0" collapsed="false">
      <c r="K589" s="44"/>
    </row>
    <row r="590" customFormat="false" ht="12.8" hidden="false" customHeight="false" outlineLevel="0" collapsed="false">
      <c r="K590" s="44"/>
    </row>
    <row r="591" customFormat="false" ht="12.8" hidden="false" customHeight="false" outlineLevel="0" collapsed="false">
      <c r="K591" s="44"/>
    </row>
    <row r="592" customFormat="false" ht="12.8" hidden="false" customHeight="false" outlineLevel="0" collapsed="false">
      <c r="K592" s="44"/>
    </row>
    <row r="593" customFormat="false" ht="12.8" hidden="false" customHeight="false" outlineLevel="0" collapsed="false">
      <c r="K593" s="44"/>
    </row>
    <row r="594" customFormat="false" ht="12.8" hidden="false" customHeight="false" outlineLevel="0" collapsed="false">
      <c r="K594" s="44"/>
    </row>
    <row r="595" customFormat="false" ht="12.8" hidden="false" customHeight="false" outlineLevel="0" collapsed="false">
      <c r="K595" s="44"/>
    </row>
    <row r="596" customFormat="false" ht="12.8" hidden="false" customHeight="false" outlineLevel="0" collapsed="false">
      <c r="K596" s="44"/>
    </row>
    <row r="597" customFormat="false" ht="12.8" hidden="false" customHeight="false" outlineLevel="0" collapsed="false">
      <c r="K597" s="44"/>
    </row>
    <row r="598" customFormat="false" ht="12.8" hidden="false" customHeight="false" outlineLevel="0" collapsed="false">
      <c r="K598" s="44"/>
    </row>
    <row r="599" customFormat="false" ht="12.8" hidden="false" customHeight="false" outlineLevel="0" collapsed="false">
      <c r="K599" s="44"/>
    </row>
    <row r="600" customFormat="false" ht="12.8" hidden="false" customHeight="false" outlineLevel="0" collapsed="false">
      <c r="K600" s="44"/>
    </row>
    <row r="601" customFormat="false" ht="12.8" hidden="false" customHeight="false" outlineLevel="0" collapsed="false">
      <c r="K601" s="44"/>
    </row>
    <row r="602" customFormat="false" ht="12.8" hidden="false" customHeight="false" outlineLevel="0" collapsed="false">
      <c r="K602" s="44"/>
    </row>
    <row r="603" customFormat="false" ht="12.8" hidden="false" customHeight="false" outlineLevel="0" collapsed="false">
      <c r="K603" s="44"/>
    </row>
    <row r="604" customFormat="false" ht="12.8" hidden="false" customHeight="false" outlineLevel="0" collapsed="false">
      <c r="K604" s="44"/>
    </row>
    <row r="605" customFormat="false" ht="12.8" hidden="false" customHeight="false" outlineLevel="0" collapsed="false">
      <c r="K605" s="44"/>
    </row>
    <row r="606" customFormat="false" ht="12.8" hidden="false" customHeight="false" outlineLevel="0" collapsed="false">
      <c r="K606" s="44"/>
    </row>
    <row r="607" customFormat="false" ht="12.8" hidden="false" customHeight="false" outlineLevel="0" collapsed="false">
      <c r="K607" s="44"/>
    </row>
    <row r="608" customFormat="false" ht="12.8" hidden="false" customHeight="false" outlineLevel="0" collapsed="false">
      <c r="K608" s="44"/>
    </row>
    <row r="609" customFormat="false" ht="12.8" hidden="false" customHeight="false" outlineLevel="0" collapsed="false">
      <c r="K609" s="44"/>
    </row>
    <row r="610" customFormat="false" ht="12.8" hidden="false" customHeight="false" outlineLevel="0" collapsed="false">
      <c r="K610" s="44"/>
    </row>
    <row r="611" customFormat="false" ht="12.8" hidden="false" customHeight="false" outlineLevel="0" collapsed="false">
      <c r="K611" s="44"/>
    </row>
    <row r="612" customFormat="false" ht="12.8" hidden="false" customHeight="false" outlineLevel="0" collapsed="false">
      <c r="K612" s="44"/>
    </row>
    <row r="613" customFormat="false" ht="12.8" hidden="false" customHeight="false" outlineLevel="0" collapsed="false">
      <c r="K613" s="44"/>
    </row>
    <row r="614" customFormat="false" ht="12.8" hidden="false" customHeight="false" outlineLevel="0" collapsed="false">
      <c r="K614" s="44"/>
    </row>
    <row r="615" customFormat="false" ht="12.8" hidden="false" customHeight="false" outlineLevel="0" collapsed="false">
      <c r="K615" s="44"/>
    </row>
    <row r="616" customFormat="false" ht="12.8" hidden="false" customHeight="false" outlineLevel="0" collapsed="false">
      <c r="K616" s="44"/>
    </row>
    <row r="617" customFormat="false" ht="12.8" hidden="false" customHeight="false" outlineLevel="0" collapsed="false">
      <c r="K617" s="44"/>
    </row>
    <row r="618" customFormat="false" ht="12.8" hidden="false" customHeight="false" outlineLevel="0" collapsed="false">
      <c r="K618" s="44"/>
    </row>
    <row r="619" customFormat="false" ht="12.8" hidden="false" customHeight="false" outlineLevel="0" collapsed="false">
      <c r="K619" s="44"/>
    </row>
    <row r="620" customFormat="false" ht="12.8" hidden="false" customHeight="false" outlineLevel="0" collapsed="false">
      <c r="K620" s="44"/>
    </row>
    <row r="621" customFormat="false" ht="12.8" hidden="false" customHeight="false" outlineLevel="0" collapsed="false">
      <c r="K621" s="44"/>
    </row>
    <row r="622" customFormat="false" ht="12.8" hidden="false" customHeight="false" outlineLevel="0" collapsed="false">
      <c r="K622" s="44"/>
    </row>
    <row r="623" customFormat="false" ht="12.8" hidden="false" customHeight="false" outlineLevel="0" collapsed="false">
      <c r="K623" s="44"/>
    </row>
    <row r="624" customFormat="false" ht="12.8" hidden="false" customHeight="false" outlineLevel="0" collapsed="false">
      <c r="K624" s="44"/>
    </row>
    <row r="625" customFormat="false" ht="12.8" hidden="false" customHeight="false" outlineLevel="0" collapsed="false">
      <c r="K625" s="44"/>
    </row>
    <row r="626" customFormat="false" ht="12.8" hidden="false" customHeight="false" outlineLevel="0" collapsed="false">
      <c r="K626" s="44"/>
    </row>
    <row r="627" customFormat="false" ht="12.8" hidden="false" customHeight="false" outlineLevel="0" collapsed="false">
      <c r="K627" s="44"/>
    </row>
    <row r="628" customFormat="false" ht="12.8" hidden="false" customHeight="false" outlineLevel="0" collapsed="false">
      <c r="K628" s="44"/>
    </row>
    <row r="629" customFormat="false" ht="12.8" hidden="false" customHeight="false" outlineLevel="0" collapsed="false">
      <c r="K629" s="44"/>
    </row>
    <row r="630" customFormat="false" ht="12.8" hidden="false" customHeight="false" outlineLevel="0" collapsed="false">
      <c r="K630" s="44"/>
    </row>
    <row r="631" customFormat="false" ht="12.8" hidden="false" customHeight="false" outlineLevel="0" collapsed="false">
      <c r="K631" s="44"/>
    </row>
    <row r="632" customFormat="false" ht="12.8" hidden="false" customHeight="false" outlineLevel="0" collapsed="false">
      <c r="K632" s="44"/>
    </row>
    <row r="633" customFormat="false" ht="12.8" hidden="false" customHeight="false" outlineLevel="0" collapsed="false">
      <c r="K633" s="44"/>
    </row>
    <row r="634" customFormat="false" ht="12.8" hidden="false" customHeight="false" outlineLevel="0" collapsed="false">
      <c r="K634" s="44"/>
    </row>
    <row r="635" customFormat="false" ht="12.8" hidden="false" customHeight="false" outlineLevel="0" collapsed="false">
      <c r="K635" s="44"/>
    </row>
    <row r="636" customFormat="false" ht="12.8" hidden="false" customHeight="false" outlineLevel="0" collapsed="false">
      <c r="K636" s="44"/>
    </row>
    <row r="637" customFormat="false" ht="12.8" hidden="false" customHeight="false" outlineLevel="0" collapsed="false">
      <c r="K637" s="44"/>
    </row>
    <row r="638" customFormat="false" ht="12.8" hidden="false" customHeight="false" outlineLevel="0" collapsed="false">
      <c r="K638" s="44"/>
    </row>
    <row r="639" customFormat="false" ht="12.8" hidden="false" customHeight="false" outlineLevel="0" collapsed="false">
      <c r="K639" s="44"/>
    </row>
    <row r="640" customFormat="false" ht="12.8" hidden="false" customHeight="false" outlineLevel="0" collapsed="false">
      <c r="K640" s="44"/>
    </row>
    <row r="641" customFormat="false" ht="12.8" hidden="false" customHeight="false" outlineLevel="0" collapsed="false">
      <c r="K641" s="44"/>
    </row>
    <row r="642" customFormat="false" ht="12.8" hidden="false" customHeight="false" outlineLevel="0" collapsed="false">
      <c r="K642" s="44"/>
    </row>
    <row r="643" customFormat="false" ht="12.8" hidden="false" customHeight="false" outlineLevel="0" collapsed="false">
      <c r="K643" s="44"/>
    </row>
    <row r="644" customFormat="false" ht="12.8" hidden="false" customHeight="false" outlineLevel="0" collapsed="false">
      <c r="K644" s="44"/>
    </row>
    <row r="645" customFormat="false" ht="12.8" hidden="false" customHeight="false" outlineLevel="0" collapsed="false">
      <c r="K645" s="44"/>
    </row>
    <row r="646" customFormat="false" ht="12.8" hidden="false" customHeight="false" outlineLevel="0" collapsed="false">
      <c r="K646" s="44"/>
    </row>
    <row r="647" customFormat="false" ht="12.8" hidden="false" customHeight="false" outlineLevel="0" collapsed="false">
      <c r="K647" s="44"/>
    </row>
    <row r="648" customFormat="false" ht="12.8" hidden="false" customHeight="false" outlineLevel="0" collapsed="false">
      <c r="K648" s="44"/>
    </row>
    <row r="649" customFormat="false" ht="12.8" hidden="false" customHeight="false" outlineLevel="0" collapsed="false">
      <c r="K649" s="44"/>
    </row>
    <row r="650" customFormat="false" ht="12.8" hidden="false" customHeight="false" outlineLevel="0" collapsed="false">
      <c r="K650" s="44"/>
    </row>
    <row r="651" customFormat="false" ht="12.8" hidden="false" customHeight="false" outlineLevel="0" collapsed="false">
      <c r="K651" s="44"/>
    </row>
    <row r="652" customFormat="false" ht="12.8" hidden="false" customHeight="false" outlineLevel="0" collapsed="false">
      <c r="K652" s="44"/>
    </row>
    <row r="653" customFormat="false" ht="12.8" hidden="false" customHeight="false" outlineLevel="0" collapsed="false">
      <c r="K653" s="44"/>
    </row>
    <row r="654" customFormat="false" ht="12.8" hidden="false" customHeight="false" outlineLevel="0" collapsed="false">
      <c r="K654" s="44"/>
    </row>
    <row r="655" customFormat="false" ht="12.8" hidden="false" customHeight="false" outlineLevel="0" collapsed="false">
      <c r="K655" s="44"/>
    </row>
    <row r="656" customFormat="false" ht="12.8" hidden="false" customHeight="false" outlineLevel="0" collapsed="false">
      <c r="K656" s="44"/>
    </row>
    <row r="657" customFormat="false" ht="12.8" hidden="false" customHeight="false" outlineLevel="0" collapsed="false">
      <c r="K657" s="44"/>
    </row>
    <row r="658" customFormat="false" ht="12.8" hidden="false" customHeight="false" outlineLevel="0" collapsed="false">
      <c r="K658" s="44"/>
    </row>
    <row r="659" customFormat="false" ht="12.8" hidden="false" customHeight="false" outlineLevel="0" collapsed="false">
      <c r="K659" s="44"/>
    </row>
    <row r="660" customFormat="false" ht="12.8" hidden="false" customHeight="false" outlineLevel="0" collapsed="false">
      <c r="K660" s="44"/>
    </row>
    <row r="661" customFormat="false" ht="12.8" hidden="false" customHeight="false" outlineLevel="0" collapsed="false">
      <c r="K661" s="44"/>
    </row>
    <row r="662" customFormat="false" ht="12.8" hidden="false" customHeight="false" outlineLevel="0" collapsed="false">
      <c r="K662" s="44"/>
    </row>
    <row r="663" customFormat="false" ht="12.8" hidden="false" customHeight="false" outlineLevel="0" collapsed="false">
      <c r="K663" s="44"/>
    </row>
    <row r="664" customFormat="false" ht="12.8" hidden="false" customHeight="false" outlineLevel="0" collapsed="false">
      <c r="K664" s="44"/>
    </row>
    <row r="665" customFormat="false" ht="12.8" hidden="false" customHeight="false" outlineLevel="0" collapsed="false">
      <c r="K665" s="44"/>
    </row>
    <row r="666" customFormat="false" ht="12.8" hidden="false" customHeight="false" outlineLevel="0" collapsed="false">
      <c r="K666" s="44"/>
    </row>
    <row r="667" customFormat="false" ht="12.8" hidden="false" customHeight="false" outlineLevel="0" collapsed="false">
      <c r="K667" s="44"/>
    </row>
    <row r="668" customFormat="false" ht="12.8" hidden="false" customHeight="false" outlineLevel="0" collapsed="false">
      <c r="K668" s="44"/>
    </row>
    <row r="669" customFormat="false" ht="12.8" hidden="false" customHeight="false" outlineLevel="0" collapsed="false">
      <c r="K669" s="44"/>
    </row>
    <row r="670" customFormat="false" ht="12.8" hidden="false" customHeight="false" outlineLevel="0" collapsed="false">
      <c r="K670" s="44"/>
    </row>
    <row r="671" customFormat="false" ht="12.8" hidden="false" customHeight="false" outlineLevel="0" collapsed="false">
      <c r="K671" s="44"/>
    </row>
    <row r="672" customFormat="false" ht="12.8" hidden="false" customHeight="false" outlineLevel="0" collapsed="false">
      <c r="K672" s="44"/>
    </row>
    <row r="673" customFormat="false" ht="12.8" hidden="false" customHeight="false" outlineLevel="0" collapsed="false">
      <c r="K673" s="44"/>
    </row>
    <row r="674" customFormat="false" ht="12.8" hidden="false" customHeight="false" outlineLevel="0" collapsed="false">
      <c r="K674" s="44"/>
    </row>
    <row r="675" customFormat="false" ht="12.8" hidden="false" customHeight="false" outlineLevel="0" collapsed="false">
      <c r="K675" s="44"/>
    </row>
    <row r="676" customFormat="false" ht="12.8" hidden="false" customHeight="false" outlineLevel="0" collapsed="false">
      <c r="K676" s="44"/>
    </row>
    <row r="677" customFormat="false" ht="12.8" hidden="false" customHeight="false" outlineLevel="0" collapsed="false">
      <c r="K677" s="44"/>
    </row>
    <row r="678" customFormat="false" ht="12.8" hidden="false" customHeight="false" outlineLevel="0" collapsed="false">
      <c r="K678" s="44"/>
    </row>
    <row r="679" customFormat="false" ht="12.8" hidden="false" customHeight="false" outlineLevel="0" collapsed="false">
      <c r="K679" s="44"/>
    </row>
    <row r="680" customFormat="false" ht="12.8" hidden="false" customHeight="false" outlineLevel="0" collapsed="false">
      <c r="K680" s="44"/>
    </row>
    <row r="681" customFormat="false" ht="12.8" hidden="false" customHeight="false" outlineLevel="0" collapsed="false">
      <c r="K681" s="44"/>
    </row>
    <row r="682" customFormat="false" ht="12.8" hidden="false" customHeight="false" outlineLevel="0" collapsed="false">
      <c r="K682" s="44"/>
    </row>
    <row r="683" customFormat="false" ht="12.8" hidden="false" customHeight="false" outlineLevel="0" collapsed="false">
      <c r="K683" s="44"/>
    </row>
    <row r="684" customFormat="false" ht="12.8" hidden="false" customHeight="false" outlineLevel="0" collapsed="false">
      <c r="K684" s="44"/>
    </row>
    <row r="685" customFormat="false" ht="12.8" hidden="false" customHeight="false" outlineLevel="0" collapsed="false">
      <c r="K685" s="44"/>
    </row>
    <row r="686" customFormat="false" ht="12.8" hidden="false" customHeight="false" outlineLevel="0" collapsed="false">
      <c r="K686" s="44"/>
    </row>
    <row r="687" customFormat="false" ht="12.8" hidden="false" customHeight="false" outlineLevel="0" collapsed="false">
      <c r="K687" s="44"/>
    </row>
    <row r="688" customFormat="false" ht="12.8" hidden="false" customHeight="false" outlineLevel="0" collapsed="false">
      <c r="K688" s="44"/>
    </row>
    <row r="689" customFormat="false" ht="12.8" hidden="false" customHeight="false" outlineLevel="0" collapsed="false">
      <c r="K689" s="44"/>
    </row>
    <row r="690" customFormat="false" ht="12.8" hidden="false" customHeight="false" outlineLevel="0" collapsed="false">
      <c r="K690" s="44"/>
    </row>
    <row r="691" customFormat="false" ht="12.8" hidden="false" customHeight="false" outlineLevel="0" collapsed="false">
      <c r="K691" s="44"/>
    </row>
    <row r="692" customFormat="false" ht="12.8" hidden="false" customHeight="false" outlineLevel="0" collapsed="false">
      <c r="K692" s="44"/>
    </row>
    <row r="693" customFormat="false" ht="12.8" hidden="false" customHeight="false" outlineLevel="0" collapsed="false">
      <c r="K693" s="44"/>
    </row>
    <row r="694" customFormat="false" ht="12.8" hidden="false" customHeight="false" outlineLevel="0" collapsed="false">
      <c r="K694" s="44"/>
    </row>
    <row r="695" customFormat="false" ht="12.8" hidden="false" customHeight="false" outlineLevel="0" collapsed="false">
      <c r="K695" s="44"/>
    </row>
    <row r="696" customFormat="false" ht="12.8" hidden="false" customHeight="false" outlineLevel="0" collapsed="false">
      <c r="K696" s="44"/>
    </row>
    <row r="697" customFormat="false" ht="12.8" hidden="false" customHeight="false" outlineLevel="0" collapsed="false">
      <c r="K697" s="44"/>
    </row>
    <row r="698" customFormat="false" ht="12.8" hidden="false" customHeight="false" outlineLevel="0" collapsed="false">
      <c r="K698" s="44"/>
    </row>
    <row r="699" customFormat="false" ht="12.8" hidden="false" customHeight="false" outlineLevel="0" collapsed="false">
      <c r="K699" s="44"/>
    </row>
    <row r="700" customFormat="false" ht="12.8" hidden="false" customHeight="false" outlineLevel="0" collapsed="false">
      <c r="K700" s="44"/>
    </row>
    <row r="701" customFormat="false" ht="12.8" hidden="false" customHeight="false" outlineLevel="0" collapsed="false">
      <c r="K701" s="44"/>
    </row>
    <row r="702" customFormat="false" ht="12.8" hidden="false" customHeight="false" outlineLevel="0" collapsed="false">
      <c r="K702" s="44"/>
    </row>
    <row r="703" customFormat="false" ht="12.8" hidden="false" customHeight="false" outlineLevel="0" collapsed="false">
      <c r="K703" s="44"/>
    </row>
    <row r="704" customFormat="false" ht="12.8" hidden="false" customHeight="false" outlineLevel="0" collapsed="false">
      <c r="K704" s="44"/>
    </row>
    <row r="705" customFormat="false" ht="12.8" hidden="false" customHeight="false" outlineLevel="0" collapsed="false">
      <c r="K705" s="44"/>
    </row>
    <row r="706" customFormat="false" ht="12.8" hidden="false" customHeight="false" outlineLevel="0" collapsed="false">
      <c r="K706" s="44"/>
    </row>
    <row r="707" customFormat="false" ht="12.8" hidden="false" customHeight="false" outlineLevel="0" collapsed="false">
      <c r="K707" s="44"/>
    </row>
    <row r="708" customFormat="false" ht="12.8" hidden="false" customHeight="false" outlineLevel="0" collapsed="false">
      <c r="K708" s="44"/>
    </row>
    <row r="709" customFormat="false" ht="12.8" hidden="false" customHeight="false" outlineLevel="0" collapsed="false">
      <c r="K709" s="44"/>
    </row>
    <row r="710" customFormat="false" ht="12.8" hidden="false" customHeight="false" outlineLevel="0" collapsed="false">
      <c r="K710" s="44"/>
    </row>
    <row r="711" customFormat="false" ht="12.8" hidden="false" customHeight="false" outlineLevel="0" collapsed="false">
      <c r="K711" s="44"/>
    </row>
    <row r="712" customFormat="false" ht="12.8" hidden="false" customHeight="false" outlineLevel="0" collapsed="false">
      <c r="K712" s="44"/>
    </row>
    <row r="713" customFormat="false" ht="12.8" hidden="false" customHeight="false" outlineLevel="0" collapsed="false">
      <c r="K713" s="44"/>
    </row>
    <row r="714" customFormat="false" ht="12.8" hidden="false" customHeight="false" outlineLevel="0" collapsed="false">
      <c r="K714" s="44"/>
    </row>
    <row r="715" customFormat="false" ht="12.8" hidden="false" customHeight="false" outlineLevel="0" collapsed="false">
      <c r="K715" s="44"/>
    </row>
    <row r="716" customFormat="false" ht="12.8" hidden="false" customHeight="false" outlineLevel="0" collapsed="false">
      <c r="K716" s="44"/>
    </row>
    <row r="717" customFormat="false" ht="12.8" hidden="false" customHeight="false" outlineLevel="0" collapsed="false">
      <c r="K717" s="44"/>
    </row>
    <row r="718" customFormat="false" ht="12.8" hidden="false" customHeight="false" outlineLevel="0" collapsed="false">
      <c r="K718" s="44"/>
    </row>
    <row r="719" customFormat="false" ht="12.8" hidden="false" customHeight="false" outlineLevel="0" collapsed="false">
      <c r="K719" s="44"/>
    </row>
    <row r="720" customFormat="false" ht="12.8" hidden="false" customHeight="false" outlineLevel="0" collapsed="false">
      <c r="K720" s="44"/>
    </row>
    <row r="721" customFormat="false" ht="12.8" hidden="false" customHeight="false" outlineLevel="0" collapsed="false">
      <c r="K721" s="44"/>
    </row>
    <row r="722" customFormat="false" ht="12.8" hidden="false" customHeight="false" outlineLevel="0" collapsed="false">
      <c r="K722" s="44"/>
    </row>
    <row r="723" customFormat="false" ht="12.8" hidden="false" customHeight="false" outlineLevel="0" collapsed="false">
      <c r="K723" s="44"/>
    </row>
    <row r="724" customFormat="false" ht="12.8" hidden="false" customHeight="false" outlineLevel="0" collapsed="false">
      <c r="K724" s="44"/>
    </row>
    <row r="725" customFormat="false" ht="12.8" hidden="false" customHeight="false" outlineLevel="0" collapsed="false">
      <c r="K725" s="44"/>
    </row>
    <row r="726" customFormat="false" ht="12.8" hidden="false" customHeight="false" outlineLevel="0" collapsed="false">
      <c r="K726" s="44"/>
    </row>
    <row r="727" customFormat="false" ht="12.8" hidden="false" customHeight="false" outlineLevel="0" collapsed="false">
      <c r="K727" s="44"/>
    </row>
    <row r="728" customFormat="false" ht="12.8" hidden="false" customHeight="false" outlineLevel="0" collapsed="false">
      <c r="K728" s="44"/>
    </row>
    <row r="729" customFormat="false" ht="12.8" hidden="false" customHeight="false" outlineLevel="0" collapsed="false">
      <c r="K729" s="44"/>
    </row>
    <row r="730" customFormat="false" ht="12.8" hidden="false" customHeight="false" outlineLevel="0" collapsed="false">
      <c r="K730" s="44"/>
    </row>
    <row r="731" customFormat="false" ht="12.8" hidden="false" customHeight="false" outlineLevel="0" collapsed="false">
      <c r="K731" s="44"/>
    </row>
    <row r="732" customFormat="false" ht="12.8" hidden="false" customHeight="false" outlineLevel="0" collapsed="false">
      <c r="K732" s="44"/>
    </row>
    <row r="733" customFormat="false" ht="12.8" hidden="false" customHeight="false" outlineLevel="0" collapsed="false">
      <c r="K733" s="44"/>
    </row>
    <row r="734" customFormat="false" ht="12.8" hidden="false" customHeight="false" outlineLevel="0" collapsed="false">
      <c r="K734" s="44"/>
    </row>
    <row r="735" customFormat="false" ht="12.8" hidden="false" customHeight="false" outlineLevel="0" collapsed="false">
      <c r="K735" s="44"/>
    </row>
    <row r="736" customFormat="false" ht="12.8" hidden="false" customHeight="false" outlineLevel="0" collapsed="false">
      <c r="K736" s="44"/>
    </row>
    <row r="737" customFormat="false" ht="12.8" hidden="false" customHeight="false" outlineLevel="0" collapsed="false">
      <c r="K737" s="44"/>
    </row>
    <row r="738" customFormat="false" ht="12.8" hidden="false" customHeight="false" outlineLevel="0" collapsed="false">
      <c r="K738" s="44"/>
    </row>
    <row r="739" customFormat="false" ht="12.8" hidden="false" customHeight="false" outlineLevel="0" collapsed="false">
      <c r="K739" s="44"/>
    </row>
    <row r="740" customFormat="false" ht="12.8" hidden="false" customHeight="false" outlineLevel="0" collapsed="false">
      <c r="K740" s="44"/>
    </row>
    <row r="741" customFormat="false" ht="12.8" hidden="false" customHeight="false" outlineLevel="0" collapsed="false">
      <c r="K741" s="44"/>
    </row>
    <row r="742" customFormat="false" ht="12.8" hidden="false" customHeight="false" outlineLevel="0" collapsed="false">
      <c r="K742" s="44"/>
    </row>
    <row r="743" customFormat="false" ht="12.8" hidden="false" customHeight="false" outlineLevel="0" collapsed="false">
      <c r="K743" s="44"/>
    </row>
    <row r="744" customFormat="false" ht="12.8" hidden="false" customHeight="false" outlineLevel="0" collapsed="false">
      <c r="K744" s="44"/>
    </row>
    <row r="745" customFormat="false" ht="12.8" hidden="false" customHeight="false" outlineLevel="0" collapsed="false">
      <c r="K745" s="44"/>
    </row>
    <row r="746" customFormat="false" ht="12.8" hidden="false" customHeight="false" outlineLevel="0" collapsed="false">
      <c r="K746" s="44"/>
    </row>
    <row r="747" customFormat="false" ht="12.8" hidden="false" customHeight="false" outlineLevel="0" collapsed="false">
      <c r="K747" s="44"/>
    </row>
    <row r="748" customFormat="false" ht="12.8" hidden="false" customHeight="false" outlineLevel="0" collapsed="false">
      <c r="K748" s="44"/>
      <c r="AA748" s="18"/>
    </row>
    <row r="749" customFormat="false" ht="12.8" hidden="false" customHeight="false" outlineLevel="0" collapsed="false">
      <c r="K749" s="44"/>
    </row>
    <row r="750" customFormat="false" ht="12.8" hidden="false" customHeight="false" outlineLevel="0" collapsed="false">
      <c r="K750" s="44"/>
      <c r="AA750" s="18"/>
    </row>
    <row r="751" customFormat="false" ht="12.8" hidden="false" customHeight="false" outlineLevel="0" collapsed="false">
      <c r="K751" s="44"/>
    </row>
    <row r="752" customFormat="false" ht="12.8" hidden="false" customHeight="false" outlineLevel="0" collapsed="false">
      <c r="K752" s="44"/>
    </row>
    <row r="753" customFormat="false" ht="12.8" hidden="false" customHeight="false" outlineLevel="0" collapsed="false">
      <c r="K753" s="44"/>
    </row>
    <row r="754" customFormat="false" ht="12.8" hidden="false" customHeight="false" outlineLevel="0" collapsed="false">
      <c r="K754" s="44"/>
    </row>
    <row r="755" customFormat="false" ht="12.8" hidden="false" customHeight="false" outlineLevel="0" collapsed="false">
      <c r="K755" s="44"/>
    </row>
    <row r="756" customFormat="false" ht="12.8" hidden="false" customHeight="false" outlineLevel="0" collapsed="false">
      <c r="K756" s="44"/>
    </row>
    <row r="757" customFormat="false" ht="12.8" hidden="false" customHeight="false" outlineLevel="0" collapsed="false">
      <c r="K757" s="44"/>
    </row>
    <row r="758" customFormat="false" ht="12.8" hidden="false" customHeight="false" outlineLevel="0" collapsed="false">
      <c r="K758" s="44"/>
    </row>
    <row r="759" customFormat="false" ht="12.8" hidden="false" customHeight="false" outlineLevel="0" collapsed="false">
      <c r="K759" s="44"/>
    </row>
    <row r="760" customFormat="false" ht="12.8" hidden="false" customHeight="false" outlineLevel="0" collapsed="false">
      <c r="K760" s="44"/>
    </row>
    <row r="761" customFormat="false" ht="12.8" hidden="false" customHeight="false" outlineLevel="0" collapsed="false">
      <c r="K761" s="44"/>
    </row>
    <row r="762" customFormat="false" ht="12.8" hidden="false" customHeight="false" outlineLevel="0" collapsed="false">
      <c r="K762" s="44"/>
    </row>
    <row r="763" customFormat="false" ht="12.8" hidden="false" customHeight="false" outlineLevel="0" collapsed="false">
      <c r="K763" s="44"/>
    </row>
    <row r="764" customFormat="false" ht="12.8" hidden="false" customHeight="false" outlineLevel="0" collapsed="false">
      <c r="K764" s="44"/>
    </row>
    <row r="765" customFormat="false" ht="12.8" hidden="false" customHeight="false" outlineLevel="0" collapsed="false">
      <c r="K765" s="44"/>
    </row>
    <row r="766" customFormat="false" ht="12.8" hidden="false" customHeight="false" outlineLevel="0" collapsed="false">
      <c r="K766" s="44"/>
    </row>
    <row r="767" customFormat="false" ht="12.8" hidden="false" customHeight="false" outlineLevel="0" collapsed="false">
      <c r="K767" s="44"/>
    </row>
    <row r="768" customFormat="false" ht="12.8" hidden="false" customHeight="false" outlineLevel="0" collapsed="false">
      <c r="K768" s="44"/>
    </row>
    <row r="769" customFormat="false" ht="12.8" hidden="false" customHeight="false" outlineLevel="0" collapsed="false">
      <c r="K769" s="44"/>
    </row>
    <row r="770" customFormat="false" ht="12.8" hidden="false" customHeight="false" outlineLevel="0" collapsed="false">
      <c r="K770" s="44"/>
    </row>
    <row r="771" customFormat="false" ht="12.8" hidden="false" customHeight="false" outlineLevel="0" collapsed="false">
      <c r="K771" s="44"/>
    </row>
    <row r="772" customFormat="false" ht="12.8" hidden="false" customHeight="false" outlineLevel="0" collapsed="false">
      <c r="K772" s="44"/>
    </row>
    <row r="773" customFormat="false" ht="12.8" hidden="false" customHeight="false" outlineLevel="0" collapsed="false">
      <c r="K773" s="44"/>
    </row>
    <row r="774" customFormat="false" ht="12.8" hidden="false" customHeight="false" outlineLevel="0" collapsed="false">
      <c r="K774" s="44"/>
    </row>
    <row r="775" customFormat="false" ht="12.8" hidden="false" customHeight="false" outlineLevel="0" collapsed="false">
      <c r="K775" s="44"/>
    </row>
    <row r="776" customFormat="false" ht="12.8" hidden="false" customHeight="false" outlineLevel="0" collapsed="false">
      <c r="D776" s="45"/>
      <c r="K776" s="44"/>
    </row>
    <row r="777" customFormat="false" ht="12.8" hidden="false" customHeight="false" outlineLevel="0" collapsed="false">
      <c r="K777" s="44"/>
    </row>
    <row r="778" customFormat="false" ht="12.8" hidden="false" customHeight="false" outlineLevel="0" collapsed="false">
      <c r="K778" s="44"/>
    </row>
    <row r="779" customFormat="false" ht="12.8" hidden="false" customHeight="false" outlineLevel="0" collapsed="false">
      <c r="K779" s="44"/>
    </row>
    <row r="780" customFormat="false" ht="12.8" hidden="false" customHeight="false" outlineLevel="0" collapsed="false">
      <c r="K780" s="44"/>
    </row>
    <row r="781" customFormat="false" ht="12.8" hidden="false" customHeight="false" outlineLevel="0" collapsed="false">
      <c r="K781" s="44"/>
    </row>
    <row r="782" customFormat="false" ht="12.8" hidden="false" customHeight="false" outlineLevel="0" collapsed="false">
      <c r="K782" s="44"/>
    </row>
    <row r="783" customFormat="false" ht="12.8" hidden="false" customHeight="false" outlineLevel="0" collapsed="false">
      <c r="K783" s="44"/>
    </row>
    <row r="784" customFormat="false" ht="12.8" hidden="false" customHeight="false" outlineLevel="0" collapsed="false">
      <c r="K784" s="44"/>
    </row>
    <row r="785" customFormat="false" ht="12.8" hidden="false" customHeight="false" outlineLevel="0" collapsed="false">
      <c r="K785" s="44"/>
    </row>
    <row r="786" customFormat="false" ht="12.8" hidden="false" customHeight="false" outlineLevel="0" collapsed="false">
      <c r="K786" s="44"/>
    </row>
    <row r="787" customFormat="false" ht="12.8" hidden="false" customHeight="false" outlineLevel="0" collapsed="false">
      <c r="K787" s="44"/>
    </row>
    <row r="788" customFormat="false" ht="12.8" hidden="false" customHeight="false" outlineLevel="0" collapsed="false">
      <c r="K788" s="44"/>
    </row>
    <row r="789" customFormat="false" ht="12.8" hidden="false" customHeight="false" outlineLevel="0" collapsed="false">
      <c r="K789" s="44"/>
    </row>
    <row r="790" customFormat="false" ht="12.8" hidden="false" customHeight="false" outlineLevel="0" collapsed="false">
      <c r="K790" s="44"/>
    </row>
    <row r="791" customFormat="false" ht="12.8" hidden="false" customHeight="false" outlineLevel="0" collapsed="false">
      <c r="K791" s="44"/>
    </row>
    <row r="792" customFormat="false" ht="12.8" hidden="false" customHeight="false" outlineLevel="0" collapsed="false">
      <c r="K792" s="44"/>
    </row>
    <row r="793" customFormat="false" ht="12.8" hidden="false" customHeight="false" outlineLevel="0" collapsed="false">
      <c r="K793" s="44"/>
    </row>
    <row r="794" customFormat="false" ht="12.8" hidden="false" customHeight="false" outlineLevel="0" collapsed="false">
      <c r="K794" s="44"/>
    </row>
    <row r="795" customFormat="false" ht="12.8" hidden="false" customHeight="false" outlineLevel="0" collapsed="false">
      <c r="K795" s="44"/>
    </row>
    <row r="796" customFormat="false" ht="12.8" hidden="false" customHeight="false" outlineLevel="0" collapsed="false">
      <c r="K796" s="44"/>
    </row>
    <row r="797" customFormat="false" ht="12.8" hidden="false" customHeight="false" outlineLevel="0" collapsed="false">
      <c r="K797" s="44"/>
    </row>
    <row r="798" customFormat="false" ht="12.8" hidden="false" customHeight="false" outlineLevel="0" collapsed="false">
      <c r="K798" s="44"/>
    </row>
    <row r="799" customFormat="false" ht="12.8" hidden="false" customHeight="false" outlineLevel="0" collapsed="false">
      <c r="K799" s="44"/>
    </row>
    <row r="800" customFormat="false" ht="12.8" hidden="false" customHeight="false" outlineLevel="0" collapsed="false">
      <c r="K800" s="44"/>
    </row>
    <row r="801" customFormat="false" ht="12.8" hidden="false" customHeight="false" outlineLevel="0" collapsed="false">
      <c r="K801" s="44"/>
    </row>
    <row r="802" customFormat="false" ht="12.8" hidden="false" customHeight="false" outlineLevel="0" collapsed="false">
      <c r="K802" s="44"/>
    </row>
    <row r="803" customFormat="false" ht="12.8" hidden="false" customHeight="false" outlineLevel="0" collapsed="false">
      <c r="K803" s="44"/>
    </row>
    <row r="804" customFormat="false" ht="12.8" hidden="false" customHeight="false" outlineLevel="0" collapsed="false">
      <c r="K804" s="44"/>
    </row>
    <row r="805" customFormat="false" ht="12.8" hidden="false" customHeight="false" outlineLevel="0" collapsed="false">
      <c r="K805" s="44"/>
    </row>
    <row r="806" customFormat="false" ht="12.8" hidden="false" customHeight="false" outlineLevel="0" collapsed="false">
      <c r="K806" s="44"/>
    </row>
    <row r="807" customFormat="false" ht="12.8" hidden="false" customHeight="false" outlineLevel="0" collapsed="false">
      <c r="K807" s="44"/>
    </row>
    <row r="808" customFormat="false" ht="12.8" hidden="false" customHeight="false" outlineLevel="0" collapsed="false">
      <c r="K808" s="44"/>
    </row>
    <row r="809" customFormat="false" ht="12.8" hidden="false" customHeight="false" outlineLevel="0" collapsed="false">
      <c r="K809" s="44"/>
    </row>
    <row r="810" customFormat="false" ht="12.8" hidden="false" customHeight="false" outlineLevel="0" collapsed="false">
      <c r="K810" s="44"/>
    </row>
    <row r="811" customFormat="false" ht="12.8" hidden="false" customHeight="false" outlineLevel="0" collapsed="false">
      <c r="K811" s="44"/>
    </row>
    <row r="812" customFormat="false" ht="12.8" hidden="false" customHeight="false" outlineLevel="0" collapsed="false">
      <c r="K812" s="44"/>
    </row>
    <row r="813" customFormat="false" ht="12.8" hidden="false" customHeight="false" outlineLevel="0" collapsed="false">
      <c r="K813" s="44"/>
    </row>
    <row r="814" customFormat="false" ht="12.8" hidden="false" customHeight="false" outlineLevel="0" collapsed="false">
      <c r="K814" s="44"/>
    </row>
    <row r="815" customFormat="false" ht="12.8" hidden="false" customHeight="false" outlineLevel="0" collapsed="false">
      <c r="K815" s="44"/>
    </row>
    <row r="816" customFormat="false" ht="12.8" hidden="false" customHeight="false" outlineLevel="0" collapsed="false">
      <c r="K816" s="44"/>
    </row>
    <row r="817" customFormat="false" ht="12.8" hidden="false" customHeight="false" outlineLevel="0" collapsed="false">
      <c r="K817" s="44"/>
    </row>
    <row r="818" customFormat="false" ht="12.8" hidden="false" customHeight="false" outlineLevel="0" collapsed="false">
      <c r="K818" s="44"/>
    </row>
    <row r="819" customFormat="false" ht="12.8" hidden="false" customHeight="false" outlineLevel="0" collapsed="false">
      <c r="K819" s="44"/>
    </row>
    <row r="820" customFormat="false" ht="12.8" hidden="false" customHeight="false" outlineLevel="0" collapsed="false">
      <c r="K820" s="44"/>
    </row>
    <row r="821" customFormat="false" ht="12.8" hidden="false" customHeight="false" outlineLevel="0" collapsed="false">
      <c r="K821" s="44"/>
    </row>
    <row r="822" customFormat="false" ht="12.8" hidden="false" customHeight="false" outlineLevel="0" collapsed="false">
      <c r="K822" s="44"/>
    </row>
    <row r="823" customFormat="false" ht="12.8" hidden="false" customHeight="false" outlineLevel="0" collapsed="false">
      <c r="K823" s="44"/>
    </row>
    <row r="824" customFormat="false" ht="12.8" hidden="false" customHeight="false" outlineLevel="0" collapsed="false">
      <c r="K824" s="44"/>
    </row>
    <row r="825" customFormat="false" ht="12.8" hidden="false" customHeight="false" outlineLevel="0" collapsed="false">
      <c r="K825" s="44"/>
    </row>
    <row r="826" customFormat="false" ht="12.8" hidden="false" customHeight="false" outlineLevel="0" collapsed="false">
      <c r="K826" s="44"/>
    </row>
    <row r="827" customFormat="false" ht="12.8" hidden="false" customHeight="false" outlineLevel="0" collapsed="false">
      <c r="K827" s="44"/>
    </row>
    <row r="828" customFormat="false" ht="12.8" hidden="false" customHeight="false" outlineLevel="0" collapsed="false">
      <c r="K828" s="44"/>
    </row>
    <row r="829" customFormat="false" ht="12.8" hidden="false" customHeight="false" outlineLevel="0" collapsed="false">
      <c r="K829" s="44"/>
    </row>
    <row r="830" customFormat="false" ht="12.8" hidden="false" customHeight="false" outlineLevel="0" collapsed="false">
      <c r="K830" s="44"/>
    </row>
    <row r="831" customFormat="false" ht="12.8" hidden="false" customHeight="false" outlineLevel="0" collapsed="false">
      <c r="K831" s="44"/>
    </row>
    <row r="832" customFormat="false" ht="12.8" hidden="false" customHeight="false" outlineLevel="0" collapsed="false">
      <c r="K832" s="44"/>
    </row>
    <row r="833" customFormat="false" ht="12.8" hidden="false" customHeight="false" outlineLevel="0" collapsed="false">
      <c r="K833" s="44"/>
    </row>
    <row r="834" customFormat="false" ht="12.8" hidden="false" customHeight="false" outlineLevel="0" collapsed="false">
      <c r="K834" s="44"/>
    </row>
    <row r="835" customFormat="false" ht="12.8" hidden="false" customHeight="false" outlineLevel="0" collapsed="false">
      <c r="K835" s="44"/>
    </row>
    <row r="836" customFormat="false" ht="12.8" hidden="false" customHeight="false" outlineLevel="0" collapsed="false">
      <c r="K836" s="44"/>
    </row>
    <row r="837" customFormat="false" ht="12.8" hidden="false" customHeight="false" outlineLevel="0" collapsed="false">
      <c r="K837" s="44"/>
    </row>
    <row r="838" customFormat="false" ht="12.8" hidden="false" customHeight="false" outlineLevel="0" collapsed="false">
      <c r="K838" s="44"/>
    </row>
    <row r="839" customFormat="false" ht="12.8" hidden="false" customHeight="false" outlineLevel="0" collapsed="false">
      <c r="K839" s="44"/>
    </row>
    <row r="840" customFormat="false" ht="12.8" hidden="false" customHeight="false" outlineLevel="0" collapsed="false">
      <c r="K840" s="44"/>
    </row>
    <row r="841" customFormat="false" ht="12.8" hidden="false" customHeight="false" outlineLevel="0" collapsed="false">
      <c r="K841" s="44"/>
    </row>
    <row r="842" customFormat="false" ht="12.8" hidden="false" customHeight="false" outlineLevel="0" collapsed="false">
      <c r="K842" s="44"/>
    </row>
    <row r="843" customFormat="false" ht="12.8" hidden="false" customHeight="false" outlineLevel="0" collapsed="false">
      <c r="K843" s="44"/>
    </row>
    <row r="844" customFormat="false" ht="12.8" hidden="false" customHeight="false" outlineLevel="0" collapsed="false">
      <c r="K844" s="44"/>
    </row>
    <row r="845" customFormat="false" ht="12.8" hidden="false" customHeight="false" outlineLevel="0" collapsed="false">
      <c r="K845" s="44"/>
    </row>
    <row r="846" customFormat="false" ht="12.8" hidden="false" customHeight="false" outlineLevel="0" collapsed="false">
      <c r="K846" s="44"/>
    </row>
    <row r="847" customFormat="false" ht="12.8" hidden="false" customHeight="false" outlineLevel="0" collapsed="false">
      <c r="K847" s="44"/>
    </row>
    <row r="848" customFormat="false" ht="12.8" hidden="false" customHeight="false" outlineLevel="0" collapsed="false">
      <c r="K848" s="44"/>
    </row>
    <row r="849" customFormat="false" ht="12.8" hidden="false" customHeight="false" outlineLevel="0" collapsed="false">
      <c r="K849" s="44"/>
    </row>
    <row r="850" customFormat="false" ht="12.8" hidden="false" customHeight="false" outlineLevel="0" collapsed="false">
      <c r="K850" s="44"/>
    </row>
    <row r="851" customFormat="false" ht="12.8" hidden="false" customHeight="false" outlineLevel="0" collapsed="false">
      <c r="K851" s="44"/>
    </row>
    <row r="852" customFormat="false" ht="12.8" hidden="false" customHeight="false" outlineLevel="0" collapsed="false">
      <c r="K852" s="44"/>
    </row>
    <row r="853" customFormat="false" ht="12.8" hidden="false" customHeight="false" outlineLevel="0" collapsed="false">
      <c r="K853" s="44"/>
    </row>
    <row r="854" customFormat="false" ht="12.8" hidden="false" customHeight="false" outlineLevel="0" collapsed="false">
      <c r="K854" s="44"/>
    </row>
    <row r="855" customFormat="false" ht="12.8" hidden="false" customHeight="false" outlineLevel="0" collapsed="false">
      <c r="K855" s="44"/>
    </row>
    <row r="856" customFormat="false" ht="12.8" hidden="false" customHeight="false" outlineLevel="0" collapsed="false">
      <c r="K856" s="44"/>
    </row>
    <row r="857" customFormat="false" ht="12.8" hidden="false" customHeight="false" outlineLevel="0" collapsed="false">
      <c r="K857" s="44"/>
    </row>
    <row r="858" customFormat="false" ht="12.8" hidden="false" customHeight="false" outlineLevel="0" collapsed="false">
      <c r="K858" s="44"/>
    </row>
    <row r="859" customFormat="false" ht="12.8" hidden="false" customHeight="false" outlineLevel="0" collapsed="false">
      <c r="K859" s="44"/>
    </row>
    <row r="860" customFormat="false" ht="12.8" hidden="false" customHeight="false" outlineLevel="0" collapsed="false">
      <c r="K860" s="44"/>
    </row>
    <row r="861" customFormat="false" ht="12.8" hidden="false" customHeight="false" outlineLevel="0" collapsed="false">
      <c r="K861" s="44"/>
    </row>
    <row r="862" customFormat="false" ht="12.8" hidden="false" customHeight="false" outlineLevel="0" collapsed="false">
      <c r="K862" s="44"/>
    </row>
    <row r="863" customFormat="false" ht="12.8" hidden="false" customHeight="false" outlineLevel="0" collapsed="false">
      <c r="K863" s="44"/>
    </row>
    <row r="864" customFormat="false" ht="12.8" hidden="false" customHeight="false" outlineLevel="0" collapsed="false">
      <c r="K864" s="44"/>
    </row>
    <row r="865" customFormat="false" ht="12.8" hidden="false" customHeight="false" outlineLevel="0" collapsed="false">
      <c r="K865" s="44"/>
    </row>
    <row r="866" customFormat="false" ht="12.8" hidden="false" customHeight="false" outlineLevel="0" collapsed="false">
      <c r="K866" s="44"/>
    </row>
    <row r="867" customFormat="false" ht="12.8" hidden="false" customHeight="false" outlineLevel="0" collapsed="false">
      <c r="K867" s="44"/>
    </row>
    <row r="868" customFormat="false" ht="12.8" hidden="false" customHeight="false" outlineLevel="0" collapsed="false">
      <c r="K868" s="44"/>
    </row>
    <row r="869" customFormat="false" ht="12.8" hidden="false" customHeight="false" outlineLevel="0" collapsed="false">
      <c r="K869" s="44"/>
    </row>
    <row r="870" customFormat="false" ht="12.8" hidden="false" customHeight="false" outlineLevel="0" collapsed="false">
      <c r="K870" s="44"/>
    </row>
    <row r="871" customFormat="false" ht="12.8" hidden="false" customHeight="false" outlineLevel="0" collapsed="false">
      <c r="K871" s="44"/>
    </row>
    <row r="872" customFormat="false" ht="12.8" hidden="false" customHeight="false" outlineLevel="0" collapsed="false">
      <c r="K872" s="44"/>
    </row>
    <row r="873" customFormat="false" ht="12.8" hidden="false" customHeight="false" outlineLevel="0" collapsed="false">
      <c r="K873" s="44"/>
    </row>
    <row r="874" customFormat="false" ht="12.8" hidden="false" customHeight="false" outlineLevel="0" collapsed="false">
      <c r="K874" s="44"/>
    </row>
    <row r="875" customFormat="false" ht="12.8" hidden="false" customHeight="false" outlineLevel="0" collapsed="false">
      <c r="K875" s="44"/>
    </row>
    <row r="876" customFormat="false" ht="12.8" hidden="false" customHeight="false" outlineLevel="0" collapsed="false">
      <c r="K876" s="44"/>
    </row>
    <row r="877" customFormat="false" ht="12.8" hidden="false" customHeight="false" outlineLevel="0" collapsed="false">
      <c r="K877" s="44"/>
    </row>
    <row r="878" customFormat="false" ht="12.8" hidden="false" customHeight="false" outlineLevel="0" collapsed="false">
      <c r="K878" s="44"/>
    </row>
    <row r="879" customFormat="false" ht="12.8" hidden="false" customHeight="false" outlineLevel="0" collapsed="false">
      <c r="K879" s="44"/>
    </row>
    <row r="880" customFormat="false" ht="12.8" hidden="false" customHeight="false" outlineLevel="0" collapsed="false">
      <c r="K880" s="44"/>
    </row>
    <row r="881" customFormat="false" ht="12.8" hidden="false" customHeight="false" outlineLevel="0" collapsed="false">
      <c r="K881" s="44"/>
    </row>
    <row r="882" customFormat="false" ht="12.8" hidden="false" customHeight="false" outlineLevel="0" collapsed="false">
      <c r="K882" s="44"/>
    </row>
    <row r="883" customFormat="false" ht="12.8" hidden="false" customHeight="false" outlineLevel="0" collapsed="false">
      <c r="K883" s="44"/>
    </row>
    <row r="884" customFormat="false" ht="12.8" hidden="false" customHeight="false" outlineLevel="0" collapsed="false">
      <c r="K884" s="44"/>
    </row>
    <row r="885" customFormat="false" ht="12.8" hidden="false" customHeight="false" outlineLevel="0" collapsed="false">
      <c r="K885" s="44"/>
    </row>
    <row r="886" customFormat="false" ht="12.8" hidden="false" customHeight="false" outlineLevel="0" collapsed="false">
      <c r="K886" s="44"/>
    </row>
    <row r="887" customFormat="false" ht="12.8" hidden="false" customHeight="false" outlineLevel="0" collapsed="false">
      <c r="K887" s="44"/>
    </row>
    <row r="888" customFormat="false" ht="12.8" hidden="false" customHeight="false" outlineLevel="0" collapsed="false">
      <c r="K888" s="44"/>
    </row>
    <row r="889" customFormat="false" ht="12.8" hidden="false" customHeight="false" outlineLevel="0" collapsed="false">
      <c r="K889" s="44"/>
    </row>
    <row r="890" customFormat="false" ht="12.8" hidden="false" customHeight="false" outlineLevel="0" collapsed="false">
      <c r="K890" s="44"/>
    </row>
    <row r="891" customFormat="false" ht="12.8" hidden="false" customHeight="false" outlineLevel="0" collapsed="false">
      <c r="K891" s="44"/>
    </row>
    <row r="892" customFormat="false" ht="12.8" hidden="false" customHeight="false" outlineLevel="0" collapsed="false">
      <c r="K892" s="44"/>
    </row>
    <row r="893" customFormat="false" ht="12.8" hidden="false" customHeight="false" outlineLevel="0" collapsed="false">
      <c r="K893" s="44"/>
    </row>
    <row r="894" customFormat="false" ht="12.8" hidden="false" customHeight="false" outlineLevel="0" collapsed="false">
      <c r="K894" s="44"/>
    </row>
    <row r="895" customFormat="false" ht="12.8" hidden="false" customHeight="false" outlineLevel="0" collapsed="false">
      <c r="K895" s="44"/>
    </row>
    <row r="896" customFormat="false" ht="12.8" hidden="false" customHeight="false" outlineLevel="0" collapsed="false">
      <c r="K896" s="44"/>
    </row>
    <row r="897" customFormat="false" ht="12.8" hidden="false" customHeight="false" outlineLevel="0" collapsed="false">
      <c r="K897" s="44"/>
    </row>
    <row r="898" customFormat="false" ht="12.8" hidden="false" customHeight="false" outlineLevel="0" collapsed="false">
      <c r="K898" s="44"/>
    </row>
    <row r="899" customFormat="false" ht="12.8" hidden="false" customHeight="false" outlineLevel="0" collapsed="false">
      <c r="K899" s="44"/>
    </row>
    <row r="900" customFormat="false" ht="12.8" hidden="false" customHeight="false" outlineLevel="0" collapsed="false">
      <c r="K900" s="44"/>
    </row>
    <row r="901" customFormat="false" ht="12.8" hidden="false" customHeight="false" outlineLevel="0" collapsed="false">
      <c r="K901" s="44"/>
    </row>
    <row r="902" customFormat="false" ht="12.8" hidden="false" customHeight="false" outlineLevel="0" collapsed="false">
      <c r="K902" s="44"/>
    </row>
    <row r="903" customFormat="false" ht="12.8" hidden="false" customHeight="false" outlineLevel="0" collapsed="false">
      <c r="K903" s="44"/>
    </row>
    <row r="904" customFormat="false" ht="12.8" hidden="false" customHeight="false" outlineLevel="0" collapsed="false">
      <c r="K904" s="44"/>
    </row>
    <row r="905" customFormat="false" ht="12.8" hidden="false" customHeight="false" outlineLevel="0" collapsed="false">
      <c r="K905" s="44"/>
    </row>
    <row r="906" customFormat="false" ht="12.8" hidden="false" customHeight="false" outlineLevel="0" collapsed="false">
      <c r="K906" s="44"/>
    </row>
    <row r="907" customFormat="false" ht="12.8" hidden="false" customHeight="false" outlineLevel="0" collapsed="false">
      <c r="K907" s="44"/>
    </row>
    <row r="908" customFormat="false" ht="12.8" hidden="false" customHeight="false" outlineLevel="0" collapsed="false">
      <c r="K908" s="44"/>
    </row>
    <row r="909" customFormat="false" ht="12.8" hidden="false" customHeight="false" outlineLevel="0" collapsed="false">
      <c r="K909" s="44"/>
    </row>
    <row r="910" customFormat="false" ht="12.8" hidden="false" customHeight="false" outlineLevel="0" collapsed="false">
      <c r="K910" s="44"/>
    </row>
    <row r="911" customFormat="false" ht="12.8" hidden="false" customHeight="false" outlineLevel="0" collapsed="false">
      <c r="K911" s="44"/>
    </row>
    <row r="912" customFormat="false" ht="12.8" hidden="false" customHeight="false" outlineLevel="0" collapsed="false">
      <c r="K912" s="44"/>
    </row>
    <row r="913" customFormat="false" ht="12.8" hidden="false" customHeight="false" outlineLevel="0" collapsed="false">
      <c r="K913" s="44"/>
    </row>
    <row r="914" customFormat="false" ht="12.8" hidden="false" customHeight="false" outlineLevel="0" collapsed="false">
      <c r="K914" s="44"/>
    </row>
    <row r="915" customFormat="false" ht="12.8" hidden="false" customHeight="false" outlineLevel="0" collapsed="false">
      <c r="K915" s="44"/>
    </row>
    <row r="916" customFormat="false" ht="12.8" hidden="false" customHeight="false" outlineLevel="0" collapsed="false">
      <c r="K916" s="44"/>
    </row>
    <row r="917" customFormat="false" ht="12.8" hidden="false" customHeight="false" outlineLevel="0" collapsed="false">
      <c r="K917" s="44"/>
    </row>
    <row r="918" customFormat="false" ht="12.8" hidden="false" customHeight="false" outlineLevel="0" collapsed="false">
      <c r="K918" s="44"/>
    </row>
    <row r="919" customFormat="false" ht="12.8" hidden="false" customHeight="false" outlineLevel="0" collapsed="false">
      <c r="K919" s="44"/>
    </row>
    <row r="920" customFormat="false" ht="12.8" hidden="false" customHeight="false" outlineLevel="0" collapsed="false">
      <c r="K920" s="44"/>
    </row>
    <row r="921" customFormat="false" ht="12.8" hidden="false" customHeight="false" outlineLevel="0" collapsed="false">
      <c r="K921" s="44"/>
    </row>
    <row r="922" customFormat="false" ht="12.8" hidden="false" customHeight="false" outlineLevel="0" collapsed="false">
      <c r="K922" s="44"/>
    </row>
    <row r="923" customFormat="false" ht="12.8" hidden="false" customHeight="false" outlineLevel="0" collapsed="false">
      <c r="K923" s="44"/>
    </row>
    <row r="924" customFormat="false" ht="12.8" hidden="false" customHeight="false" outlineLevel="0" collapsed="false">
      <c r="K924" s="44"/>
    </row>
    <row r="925" customFormat="false" ht="12.8" hidden="false" customHeight="false" outlineLevel="0" collapsed="false">
      <c r="K925" s="44"/>
    </row>
    <row r="926" customFormat="false" ht="12.8" hidden="false" customHeight="false" outlineLevel="0" collapsed="false">
      <c r="K926" s="44"/>
    </row>
    <row r="927" customFormat="false" ht="12.8" hidden="false" customHeight="false" outlineLevel="0" collapsed="false">
      <c r="K927" s="44"/>
    </row>
    <row r="928" customFormat="false" ht="12.8" hidden="false" customHeight="false" outlineLevel="0" collapsed="false">
      <c r="K928" s="44"/>
    </row>
    <row r="929" customFormat="false" ht="12.8" hidden="false" customHeight="false" outlineLevel="0" collapsed="false">
      <c r="K929" s="44"/>
    </row>
    <row r="930" customFormat="false" ht="12.8" hidden="false" customHeight="false" outlineLevel="0" collapsed="false">
      <c r="K930" s="44"/>
    </row>
    <row r="931" customFormat="false" ht="12.8" hidden="false" customHeight="false" outlineLevel="0" collapsed="false">
      <c r="K931" s="44"/>
    </row>
    <row r="932" customFormat="false" ht="12.8" hidden="false" customHeight="false" outlineLevel="0" collapsed="false">
      <c r="K932" s="44"/>
    </row>
    <row r="933" customFormat="false" ht="12.8" hidden="false" customHeight="false" outlineLevel="0" collapsed="false">
      <c r="K933" s="44"/>
    </row>
    <row r="934" customFormat="false" ht="12.8" hidden="false" customHeight="false" outlineLevel="0" collapsed="false">
      <c r="K934" s="44"/>
    </row>
    <row r="935" customFormat="false" ht="12.8" hidden="false" customHeight="false" outlineLevel="0" collapsed="false">
      <c r="K935" s="44"/>
    </row>
    <row r="936" customFormat="false" ht="12.8" hidden="false" customHeight="false" outlineLevel="0" collapsed="false">
      <c r="K936" s="44"/>
    </row>
    <row r="937" customFormat="false" ht="12.8" hidden="false" customHeight="false" outlineLevel="0" collapsed="false">
      <c r="K937" s="44"/>
    </row>
    <row r="938" customFormat="false" ht="12.8" hidden="false" customHeight="false" outlineLevel="0" collapsed="false">
      <c r="K938" s="44"/>
    </row>
    <row r="939" customFormat="false" ht="12.8" hidden="false" customHeight="false" outlineLevel="0" collapsed="false">
      <c r="K939" s="44"/>
    </row>
    <row r="940" customFormat="false" ht="12.8" hidden="false" customHeight="false" outlineLevel="0" collapsed="false">
      <c r="K940" s="44"/>
    </row>
    <row r="941" customFormat="false" ht="12.8" hidden="false" customHeight="false" outlineLevel="0" collapsed="false">
      <c r="K941" s="44"/>
    </row>
    <row r="942" customFormat="false" ht="12.8" hidden="false" customHeight="false" outlineLevel="0" collapsed="false">
      <c r="K942" s="44"/>
    </row>
    <row r="943" customFormat="false" ht="12.8" hidden="false" customHeight="false" outlineLevel="0" collapsed="false">
      <c r="K943" s="44"/>
    </row>
    <row r="944" customFormat="false" ht="12.8" hidden="false" customHeight="false" outlineLevel="0" collapsed="false">
      <c r="K944" s="44"/>
    </row>
    <row r="945" customFormat="false" ht="12.8" hidden="false" customHeight="false" outlineLevel="0" collapsed="false">
      <c r="K945" s="44"/>
    </row>
    <row r="946" customFormat="false" ht="12.8" hidden="false" customHeight="false" outlineLevel="0" collapsed="false">
      <c r="K946" s="44"/>
    </row>
    <row r="947" customFormat="false" ht="12.8" hidden="false" customHeight="false" outlineLevel="0" collapsed="false">
      <c r="K947" s="44"/>
    </row>
    <row r="948" customFormat="false" ht="12.8" hidden="false" customHeight="false" outlineLevel="0" collapsed="false">
      <c r="K948" s="44"/>
    </row>
    <row r="949" customFormat="false" ht="12.8" hidden="false" customHeight="false" outlineLevel="0" collapsed="false">
      <c r="K949" s="44"/>
    </row>
    <row r="950" customFormat="false" ht="12.8" hidden="false" customHeight="false" outlineLevel="0" collapsed="false">
      <c r="K950" s="44"/>
    </row>
    <row r="951" customFormat="false" ht="12.8" hidden="false" customHeight="false" outlineLevel="0" collapsed="false">
      <c r="K951" s="44"/>
    </row>
    <row r="952" customFormat="false" ht="12.8" hidden="false" customHeight="false" outlineLevel="0" collapsed="false">
      <c r="K952" s="44"/>
    </row>
    <row r="953" customFormat="false" ht="12.8" hidden="false" customHeight="false" outlineLevel="0" collapsed="false">
      <c r="K953" s="44"/>
    </row>
    <row r="954" customFormat="false" ht="12.8" hidden="false" customHeight="false" outlineLevel="0" collapsed="false">
      <c r="K954" s="44"/>
    </row>
    <row r="955" customFormat="false" ht="12.8" hidden="false" customHeight="false" outlineLevel="0" collapsed="false">
      <c r="K955" s="44"/>
    </row>
    <row r="956" customFormat="false" ht="12.8" hidden="false" customHeight="false" outlineLevel="0" collapsed="false">
      <c r="K956" s="44"/>
    </row>
    <row r="957" customFormat="false" ht="12.8" hidden="false" customHeight="false" outlineLevel="0" collapsed="false">
      <c r="K957" s="44"/>
    </row>
    <row r="958" customFormat="false" ht="12.8" hidden="false" customHeight="false" outlineLevel="0" collapsed="false">
      <c r="K958" s="44"/>
    </row>
    <row r="959" customFormat="false" ht="12.8" hidden="false" customHeight="false" outlineLevel="0" collapsed="false">
      <c r="K959" s="44"/>
    </row>
    <row r="960" customFormat="false" ht="12.8" hidden="false" customHeight="false" outlineLevel="0" collapsed="false">
      <c r="K960" s="44"/>
    </row>
    <row r="961" customFormat="false" ht="12.8" hidden="false" customHeight="false" outlineLevel="0" collapsed="false">
      <c r="K961" s="44"/>
    </row>
    <row r="962" customFormat="false" ht="12.8" hidden="false" customHeight="false" outlineLevel="0" collapsed="false">
      <c r="K962" s="44"/>
    </row>
    <row r="963" customFormat="false" ht="12.8" hidden="false" customHeight="false" outlineLevel="0" collapsed="false">
      <c r="K963" s="44"/>
    </row>
    <row r="964" customFormat="false" ht="12.8" hidden="false" customHeight="false" outlineLevel="0" collapsed="false">
      <c r="K964" s="44"/>
    </row>
    <row r="965" customFormat="false" ht="12.8" hidden="false" customHeight="false" outlineLevel="0" collapsed="false">
      <c r="K965" s="44"/>
    </row>
    <row r="966" customFormat="false" ht="12.8" hidden="false" customHeight="false" outlineLevel="0" collapsed="false">
      <c r="K966" s="44"/>
    </row>
    <row r="967" customFormat="false" ht="12.8" hidden="false" customHeight="false" outlineLevel="0" collapsed="false">
      <c r="K967" s="44"/>
    </row>
    <row r="968" customFormat="false" ht="12.8" hidden="false" customHeight="false" outlineLevel="0" collapsed="false">
      <c r="K968" s="44"/>
    </row>
    <row r="969" customFormat="false" ht="12.8" hidden="false" customHeight="false" outlineLevel="0" collapsed="false">
      <c r="K969" s="44"/>
    </row>
    <row r="970" customFormat="false" ht="12.8" hidden="false" customHeight="false" outlineLevel="0" collapsed="false">
      <c r="K970" s="44"/>
    </row>
    <row r="971" customFormat="false" ht="12.8" hidden="false" customHeight="false" outlineLevel="0" collapsed="false">
      <c r="K971" s="44"/>
    </row>
    <row r="972" customFormat="false" ht="12.8" hidden="false" customHeight="false" outlineLevel="0" collapsed="false">
      <c r="K972" s="44"/>
    </row>
    <row r="973" customFormat="false" ht="12.8" hidden="false" customHeight="false" outlineLevel="0" collapsed="false">
      <c r="K973" s="44"/>
    </row>
    <row r="974" customFormat="false" ht="12.8" hidden="false" customHeight="false" outlineLevel="0" collapsed="false">
      <c r="K974" s="44"/>
    </row>
    <row r="975" customFormat="false" ht="12.8" hidden="false" customHeight="false" outlineLevel="0" collapsed="false">
      <c r="K975" s="44"/>
    </row>
    <row r="976" customFormat="false" ht="12.8" hidden="false" customHeight="false" outlineLevel="0" collapsed="false">
      <c r="K976" s="44"/>
    </row>
    <row r="977" customFormat="false" ht="12.8" hidden="false" customHeight="false" outlineLevel="0" collapsed="false">
      <c r="K977" s="44"/>
    </row>
    <row r="978" customFormat="false" ht="12.8" hidden="false" customHeight="false" outlineLevel="0" collapsed="false">
      <c r="K978" s="44"/>
    </row>
    <row r="979" customFormat="false" ht="12.8" hidden="false" customHeight="false" outlineLevel="0" collapsed="false">
      <c r="K979" s="44"/>
    </row>
    <row r="980" customFormat="false" ht="12.8" hidden="false" customHeight="false" outlineLevel="0" collapsed="false">
      <c r="K980" s="44"/>
    </row>
    <row r="981" customFormat="false" ht="12.8" hidden="false" customHeight="false" outlineLevel="0" collapsed="false">
      <c r="K981" s="44"/>
    </row>
    <row r="982" customFormat="false" ht="12.8" hidden="false" customHeight="false" outlineLevel="0" collapsed="false">
      <c r="K982" s="44"/>
    </row>
    <row r="983" customFormat="false" ht="12.8" hidden="false" customHeight="false" outlineLevel="0" collapsed="false">
      <c r="K983" s="44"/>
    </row>
    <row r="984" customFormat="false" ht="12.8" hidden="false" customHeight="false" outlineLevel="0" collapsed="false">
      <c r="K984" s="44"/>
    </row>
    <row r="985" customFormat="false" ht="12.8" hidden="false" customHeight="false" outlineLevel="0" collapsed="false">
      <c r="K985" s="44"/>
    </row>
    <row r="986" customFormat="false" ht="12.8" hidden="false" customHeight="false" outlineLevel="0" collapsed="false">
      <c r="K986" s="44"/>
    </row>
    <row r="987" customFormat="false" ht="12.8" hidden="false" customHeight="false" outlineLevel="0" collapsed="false">
      <c r="K987" s="44"/>
    </row>
    <row r="988" customFormat="false" ht="12.8" hidden="false" customHeight="false" outlineLevel="0" collapsed="false">
      <c r="K988" s="44"/>
    </row>
    <row r="989" customFormat="false" ht="12.8" hidden="false" customHeight="false" outlineLevel="0" collapsed="false">
      <c r="K989" s="44"/>
    </row>
    <row r="990" customFormat="false" ht="12.8" hidden="false" customHeight="false" outlineLevel="0" collapsed="false">
      <c r="K990" s="44"/>
    </row>
    <row r="991" customFormat="false" ht="12.8" hidden="false" customHeight="false" outlineLevel="0" collapsed="false">
      <c r="K991" s="44"/>
    </row>
    <row r="992" customFormat="false" ht="12.8" hidden="false" customHeight="false" outlineLevel="0" collapsed="false">
      <c r="K992" s="44"/>
    </row>
    <row r="993" customFormat="false" ht="12.8" hidden="false" customHeight="false" outlineLevel="0" collapsed="false">
      <c r="K993" s="44"/>
    </row>
    <row r="994" customFormat="false" ht="12.8" hidden="false" customHeight="false" outlineLevel="0" collapsed="false">
      <c r="K994" s="44"/>
    </row>
    <row r="995" customFormat="false" ht="12.8" hidden="false" customHeight="false" outlineLevel="0" collapsed="false">
      <c r="K995" s="44"/>
    </row>
    <row r="996" customFormat="false" ht="12.8" hidden="false" customHeight="false" outlineLevel="0" collapsed="false">
      <c r="K996" s="44"/>
    </row>
    <row r="997" customFormat="false" ht="12.8" hidden="false" customHeight="false" outlineLevel="0" collapsed="false">
      <c r="K997" s="44"/>
    </row>
    <row r="998" customFormat="false" ht="12.8" hidden="false" customHeight="false" outlineLevel="0" collapsed="false">
      <c r="K998" s="44"/>
    </row>
    <row r="999" customFormat="false" ht="12.8" hidden="false" customHeight="false" outlineLevel="0" collapsed="false">
      <c r="K999" s="44"/>
    </row>
    <row r="1000" customFormat="false" ht="12.8" hidden="false" customHeight="false" outlineLevel="0" collapsed="false">
      <c r="K1000" s="44"/>
    </row>
    <row r="1001" customFormat="false" ht="12.8" hidden="false" customHeight="false" outlineLevel="0" collapsed="false">
      <c r="K1001" s="44"/>
    </row>
    <row r="1002" customFormat="false" ht="12.8" hidden="false" customHeight="false" outlineLevel="0" collapsed="false">
      <c r="K1002" s="44"/>
    </row>
    <row r="1003" customFormat="false" ht="12.8" hidden="false" customHeight="false" outlineLevel="0" collapsed="false">
      <c r="K1003" s="44"/>
    </row>
    <row r="1004" customFormat="false" ht="12.8" hidden="false" customHeight="false" outlineLevel="0" collapsed="false">
      <c r="K1004" s="44"/>
    </row>
    <row r="1005" customFormat="false" ht="12.8" hidden="false" customHeight="false" outlineLevel="0" collapsed="false">
      <c r="K1005" s="44"/>
    </row>
    <row r="1006" customFormat="false" ht="12.8" hidden="false" customHeight="false" outlineLevel="0" collapsed="false">
      <c r="K1006" s="44"/>
    </row>
    <row r="1007" customFormat="false" ht="12.8" hidden="false" customHeight="false" outlineLevel="0" collapsed="false">
      <c r="K1007" s="44"/>
    </row>
    <row r="1008" customFormat="false" ht="12.8" hidden="false" customHeight="false" outlineLevel="0" collapsed="false">
      <c r="K1008" s="44"/>
    </row>
    <row r="1009" customFormat="false" ht="12.8" hidden="false" customHeight="false" outlineLevel="0" collapsed="false">
      <c r="K1009" s="44"/>
    </row>
    <row r="1010" customFormat="false" ht="12.8" hidden="false" customHeight="false" outlineLevel="0" collapsed="false">
      <c r="K1010" s="44"/>
    </row>
    <row r="1011" customFormat="false" ht="12.8" hidden="false" customHeight="false" outlineLevel="0" collapsed="false">
      <c r="K1011" s="44"/>
    </row>
    <row r="1012" customFormat="false" ht="12.8" hidden="false" customHeight="false" outlineLevel="0" collapsed="false">
      <c r="K1012" s="44"/>
    </row>
    <row r="1013" customFormat="false" ht="12.8" hidden="false" customHeight="false" outlineLevel="0" collapsed="false">
      <c r="K1013" s="44"/>
    </row>
    <row r="1014" customFormat="false" ht="12.8" hidden="false" customHeight="false" outlineLevel="0" collapsed="false">
      <c r="K1014" s="44"/>
    </row>
    <row r="1015" customFormat="false" ht="12.8" hidden="false" customHeight="false" outlineLevel="0" collapsed="false">
      <c r="K1015" s="44"/>
    </row>
    <row r="1016" customFormat="false" ht="12.8" hidden="false" customHeight="false" outlineLevel="0" collapsed="false">
      <c r="K1016" s="44"/>
    </row>
    <row r="1017" customFormat="false" ht="12.8" hidden="false" customHeight="false" outlineLevel="0" collapsed="false">
      <c r="K1017" s="44"/>
    </row>
    <row r="1018" customFormat="false" ht="12.8" hidden="false" customHeight="false" outlineLevel="0" collapsed="false">
      <c r="K1018" s="44"/>
    </row>
    <row r="1019" customFormat="false" ht="12.8" hidden="false" customHeight="false" outlineLevel="0" collapsed="false">
      <c r="K1019" s="44"/>
    </row>
    <row r="1020" customFormat="false" ht="12.8" hidden="false" customHeight="false" outlineLevel="0" collapsed="false">
      <c r="K1020" s="44"/>
    </row>
    <row r="1021" customFormat="false" ht="12.8" hidden="false" customHeight="false" outlineLevel="0" collapsed="false">
      <c r="K1021" s="44"/>
    </row>
    <row r="1022" customFormat="false" ht="12.8" hidden="false" customHeight="false" outlineLevel="0" collapsed="false">
      <c r="K1022" s="44"/>
    </row>
    <row r="1023" customFormat="false" ht="12.8" hidden="false" customHeight="false" outlineLevel="0" collapsed="false">
      <c r="K1023" s="44"/>
    </row>
    <row r="1024" customFormat="false" ht="12.8" hidden="false" customHeight="false" outlineLevel="0" collapsed="false">
      <c r="K1024" s="44"/>
    </row>
    <row r="1025" customFormat="false" ht="12.8" hidden="false" customHeight="false" outlineLevel="0" collapsed="false">
      <c r="K1025" s="44"/>
    </row>
    <row r="1026" customFormat="false" ht="12.8" hidden="false" customHeight="false" outlineLevel="0" collapsed="false">
      <c r="K1026" s="44"/>
    </row>
    <row r="1027" customFormat="false" ht="12.8" hidden="false" customHeight="false" outlineLevel="0" collapsed="false">
      <c r="K1027" s="44"/>
    </row>
    <row r="1028" customFormat="false" ht="12.8" hidden="false" customHeight="false" outlineLevel="0" collapsed="false">
      <c r="K1028" s="44"/>
    </row>
    <row r="1029" customFormat="false" ht="12.8" hidden="false" customHeight="false" outlineLevel="0" collapsed="false">
      <c r="K1029" s="44"/>
    </row>
    <row r="1030" customFormat="false" ht="12.8" hidden="false" customHeight="false" outlineLevel="0" collapsed="false">
      <c r="K1030" s="44"/>
    </row>
    <row r="1031" customFormat="false" ht="12.8" hidden="false" customHeight="false" outlineLevel="0" collapsed="false">
      <c r="K1031" s="44"/>
    </row>
    <row r="1032" customFormat="false" ht="12.8" hidden="false" customHeight="false" outlineLevel="0" collapsed="false">
      <c r="K1032" s="44"/>
    </row>
    <row r="1033" customFormat="false" ht="12.8" hidden="false" customHeight="false" outlineLevel="0" collapsed="false">
      <c r="K1033" s="44"/>
    </row>
    <row r="1034" customFormat="false" ht="12.8" hidden="false" customHeight="false" outlineLevel="0" collapsed="false">
      <c r="K1034" s="44"/>
    </row>
    <row r="1035" customFormat="false" ht="12.8" hidden="false" customHeight="false" outlineLevel="0" collapsed="false">
      <c r="K1035" s="44"/>
    </row>
    <row r="1036" customFormat="false" ht="12.8" hidden="false" customHeight="false" outlineLevel="0" collapsed="false">
      <c r="K1036" s="44"/>
    </row>
    <row r="1037" customFormat="false" ht="12.8" hidden="false" customHeight="false" outlineLevel="0" collapsed="false">
      <c r="K1037" s="44"/>
    </row>
    <row r="1038" customFormat="false" ht="12.8" hidden="false" customHeight="false" outlineLevel="0" collapsed="false">
      <c r="K1038" s="44"/>
    </row>
    <row r="1039" customFormat="false" ht="12.8" hidden="false" customHeight="false" outlineLevel="0" collapsed="false">
      <c r="K1039" s="44"/>
    </row>
    <row r="1040" customFormat="false" ht="12.8" hidden="false" customHeight="false" outlineLevel="0" collapsed="false">
      <c r="K1040" s="44"/>
    </row>
    <row r="1041" customFormat="false" ht="12.8" hidden="false" customHeight="false" outlineLevel="0" collapsed="false">
      <c r="K1041" s="44"/>
    </row>
    <row r="1042" customFormat="false" ht="12.8" hidden="false" customHeight="false" outlineLevel="0" collapsed="false">
      <c r="K1042" s="44"/>
    </row>
    <row r="1043" customFormat="false" ht="12.8" hidden="false" customHeight="false" outlineLevel="0" collapsed="false">
      <c r="K1043" s="44"/>
    </row>
    <row r="1044" customFormat="false" ht="12.8" hidden="false" customHeight="false" outlineLevel="0" collapsed="false">
      <c r="K1044" s="44"/>
    </row>
    <row r="1045" customFormat="false" ht="12.8" hidden="false" customHeight="false" outlineLevel="0" collapsed="false">
      <c r="K1045" s="44"/>
    </row>
    <row r="1046" customFormat="false" ht="12.8" hidden="false" customHeight="false" outlineLevel="0" collapsed="false">
      <c r="K1046" s="44"/>
    </row>
  </sheetData>
  <autoFilter ref="B1:BB313"/>
  <conditionalFormatting sqref="AE1:AE1048576">
    <cfRule type="beginsWith" priority="2" operator="beginsWith" aboveAverage="0" equalAverage="0" bottom="0" percent="0" rank="0" text="B" dxfId="0">
      <formula>LEFT(AE1,LEN("B"))="B"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AMJ5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pane xSplit="1" ySplit="0" topLeftCell="B4" activePane="topRight" state="frozen"/>
      <selection pane="topLeft" activeCell="A4" activeCellId="0" sqref="A4"/>
      <selection pane="topRight" activeCell="Q7" activeCellId="0" sqref="Q7"/>
    </sheetView>
  </sheetViews>
  <sheetFormatPr defaultColWidth="8.76953125" defaultRowHeight="12.8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41.87"/>
    <col collapsed="false" customWidth="true" hidden="false" outlineLevel="0" max="8" min="3" style="0" width="12.71"/>
    <col collapsed="false" customWidth="true" hidden="false" outlineLevel="0" max="10" min="9" style="0" width="18.29"/>
    <col collapsed="false" customWidth="true" hidden="false" outlineLevel="0" max="14" min="14" style="0" width="10.41"/>
    <col collapsed="false" customWidth="true" hidden="false" outlineLevel="0" max="16" min="16" style="0" width="27.92"/>
    <col collapsed="false" customWidth="true" hidden="false" outlineLevel="0" max="17" min="17" style="0" width="18.47"/>
  </cols>
  <sheetData>
    <row r="3" customFormat="false" ht="12.8" hidden="false" customHeight="false" outlineLevel="0" collapsed="false">
      <c r="A3" s="46"/>
      <c r="B3" s="46"/>
      <c r="C3" s="46"/>
      <c r="D3" s="46"/>
      <c r="E3" s="46"/>
      <c r="F3" s="46"/>
      <c r="G3" s="46"/>
      <c r="H3" s="46"/>
      <c r="I3" s="46"/>
      <c r="J3" s="46"/>
    </row>
    <row r="4" customFormat="false" ht="14.9" hidden="false" customHeight="false" outlineLevel="0" collapsed="false">
      <c r="A4" s="47" t="s">
        <v>815</v>
      </c>
      <c r="B4" s="47" t="s">
        <v>816</v>
      </c>
      <c r="C4" s="48" t="s">
        <v>817</v>
      </c>
      <c r="D4" s="48" t="s">
        <v>818</v>
      </c>
      <c r="E4" s="48" t="s">
        <v>681</v>
      </c>
      <c r="F4" s="48" t="s">
        <v>682</v>
      </c>
      <c r="G4" s="48" t="s">
        <v>819</v>
      </c>
      <c r="H4" s="48" t="s">
        <v>684</v>
      </c>
      <c r="I4" s="48" t="s">
        <v>685</v>
      </c>
      <c r="J4" s="47" t="s">
        <v>820</v>
      </c>
      <c r="K4" s="0" t="s">
        <v>821</v>
      </c>
    </row>
    <row r="5" customFormat="false" ht="13.8" hidden="false" customHeight="false" outlineLevel="0" collapsed="false">
      <c r="A5" s="47"/>
      <c r="B5" s="47"/>
      <c r="C5" s="48" t="s">
        <v>822</v>
      </c>
      <c r="D5" s="48" t="s">
        <v>822</v>
      </c>
      <c r="E5" s="48" t="s">
        <v>823</v>
      </c>
      <c r="F5" s="48" t="s">
        <v>824</v>
      </c>
      <c r="G5" s="48" t="s">
        <v>825</v>
      </c>
      <c r="H5" s="48" t="s">
        <v>824</v>
      </c>
      <c r="I5" s="48" t="s">
        <v>824</v>
      </c>
      <c r="J5" s="47"/>
      <c r="K5" s="0" t="n">
        <v>20</v>
      </c>
    </row>
    <row r="6" customFormat="false" ht="13.8" hidden="false" customHeight="false" outlineLevel="0" collapsed="false">
      <c r="A6" s="47"/>
      <c r="B6" s="47"/>
      <c r="C6" s="47"/>
      <c r="D6" s="47"/>
      <c r="E6" s="47"/>
      <c r="F6" s="47"/>
      <c r="G6" s="47"/>
      <c r="H6" s="47"/>
      <c r="I6" s="47"/>
      <c r="J6" s="47"/>
      <c r="M6" s="0" t="s">
        <v>826</v>
      </c>
      <c r="N6" s="0" t="s">
        <v>827</v>
      </c>
      <c r="O6" s="0" t="s">
        <v>688</v>
      </c>
      <c r="P6" s="3" t="s">
        <v>689</v>
      </c>
      <c r="Q6" s="0" t="s">
        <v>828</v>
      </c>
      <c r="R6" s="0" t="s">
        <v>829</v>
      </c>
    </row>
    <row r="7" s="54" customFormat="true" ht="12.8" hidden="false" customHeight="false" outlineLevel="0" collapsed="false">
      <c r="A7" s="49" t="s">
        <v>748</v>
      </c>
      <c r="B7" s="49" t="s">
        <v>830</v>
      </c>
      <c r="C7" s="50" t="n">
        <v>0.02</v>
      </c>
      <c r="D7" s="51" t="n">
        <v>0.427</v>
      </c>
      <c r="E7" s="52" t="n">
        <v>0.0217</v>
      </c>
      <c r="F7" s="53" t="n">
        <v>1.735</v>
      </c>
      <c r="G7" s="50" t="n">
        <v>31.23</v>
      </c>
      <c r="H7" s="53" t="n">
        <v>0.981</v>
      </c>
      <c r="I7" s="53" t="n">
        <f aca="false">1-1/F7</f>
        <v>0.423631123919308</v>
      </c>
      <c r="J7" s="49" t="n">
        <v>2018</v>
      </c>
      <c r="M7" s="54" t="n">
        <f aca="false">C7+(D7-C7)/POWER((1+POWER(E7*$K$5, F7)),I7)</f>
        <v>0.39218880127383</v>
      </c>
      <c r="N7" s="54" t="n">
        <f aca="false">1+POWER(E7*$K$5,F7)</f>
        <v>1.23498745661479</v>
      </c>
      <c r="O7" s="54" t="n">
        <f aca="false">POWER(E7*$K$5,F7-1)</f>
        <v>0.541445752568643</v>
      </c>
      <c r="P7" s="54" t="n">
        <f aca="false">POWER(POWER(N7,I7)-O7,2)</f>
        <v>0.304798144029105</v>
      </c>
      <c r="Q7" s="54" t="n">
        <f aca="false">POWER(N7,I7*(H7+2))</f>
        <v>1.30543584019489</v>
      </c>
      <c r="R7" s="54" t="n">
        <f aca="false">G7*P7/Q7</f>
        <v>7.29169963389992</v>
      </c>
      <c r="AMJ7" s="0"/>
    </row>
    <row r="8" s="54" customFormat="true" ht="12.8" hidden="false" customHeight="false" outlineLevel="0" collapsed="false">
      <c r="A8" s="49" t="s">
        <v>723</v>
      </c>
      <c r="B8" s="49" t="s">
        <v>831</v>
      </c>
      <c r="C8" s="50" t="n">
        <v>0.02</v>
      </c>
      <c r="D8" s="51" t="n">
        <v>0.434</v>
      </c>
      <c r="E8" s="52" t="n">
        <v>0.0216</v>
      </c>
      <c r="F8" s="53" t="n">
        <v>1.349</v>
      </c>
      <c r="G8" s="50" t="n">
        <v>83.24</v>
      </c>
      <c r="H8" s="53" t="n">
        <v>7.202</v>
      </c>
      <c r="I8" s="53" t="n">
        <f aca="false">1-1/F8</f>
        <v>0.258710155670867</v>
      </c>
      <c r="J8" s="49" t="n">
        <v>2018</v>
      </c>
      <c r="M8" s="54" t="n">
        <f aca="false">C8+(D8-C8)/POWER((1+POWER(E8*$K$5, F8)),I8)</f>
        <v>0.405132864756168</v>
      </c>
      <c r="N8" s="54" t="n">
        <f aca="false">1+POWER(E8*$K$5,F8)</f>
        <v>1.32230539449471</v>
      </c>
      <c r="O8" s="54" t="n">
        <f aca="false">POWER(E8*$K$5,F8-1)</f>
        <v>0.746077302071084</v>
      </c>
      <c r="P8" s="54" t="n">
        <f aca="false">POWER(POWER(N8,I8)-O8,2)</f>
        <v>0.10815968859661</v>
      </c>
      <c r="Q8" s="54" t="n">
        <f aca="false">POWER(N8,I8*(H8+2))</f>
        <v>1.94468193986397</v>
      </c>
      <c r="R8" s="54" t="n">
        <f aca="false">G8*P8/Q8</f>
        <v>4.62965809175541</v>
      </c>
      <c r="AMJ8" s="0"/>
    </row>
    <row r="9" s="54" customFormat="true" ht="12.8" hidden="false" customHeight="false" outlineLevel="0" collapsed="false">
      <c r="A9" s="49" t="s">
        <v>776</v>
      </c>
      <c r="B9" s="49" t="s">
        <v>832</v>
      </c>
      <c r="C9" s="50" t="n">
        <v>0.02</v>
      </c>
      <c r="D9" s="51" t="n">
        <v>0.443</v>
      </c>
      <c r="E9" s="52" t="n">
        <v>0.015</v>
      </c>
      <c r="F9" s="55" t="n">
        <v>1.505</v>
      </c>
      <c r="G9" s="50" t="n">
        <v>19.08</v>
      </c>
      <c r="H9" s="53" t="n">
        <v>0.139</v>
      </c>
      <c r="I9" s="53" t="n">
        <f aca="false">1-1/F9</f>
        <v>0.335548172757475</v>
      </c>
      <c r="J9" s="49" t="n">
        <v>2018</v>
      </c>
      <c r="M9" s="54" t="n">
        <f aca="false">C9+(D9-C9)/POWER((1+POWER(E9*$K$5, F9)),I9)</f>
        <v>0.422062712323279</v>
      </c>
      <c r="N9" s="54" t="n">
        <f aca="false">1+POWER(E9*$K$5,F9)</f>
        <v>1.16333057400903</v>
      </c>
      <c r="O9" s="54" t="n">
        <f aca="false">POWER(E9*$K$5,F9-1)</f>
        <v>0.544435246696771</v>
      </c>
      <c r="P9" s="54" t="n">
        <f aca="false">POWER(POWER(N9,I9)-O9,2)</f>
        <v>0.257697795740726</v>
      </c>
      <c r="Q9" s="54" t="n">
        <f aca="false">POWER(N9,I9*(H9+2))</f>
        <v>1.11469900046595</v>
      </c>
      <c r="R9" s="54" t="n">
        <f aca="false">G9*P9/Q9</f>
        <v>4.4109431700197</v>
      </c>
      <c r="AMJ9" s="0"/>
    </row>
    <row r="10" s="54" customFormat="true" ht="12.8" hidden="false" customHeight="false" outlineLevel="0" collapsed="false">
      <c r="A10" s="49" t="s">
        <v>833</v>
      </c>
      <c r="B10" s="49" t="s">
        <v>834</v>
      </c>
      <c r="C10" s="50" t="n">
        <v>0.02</v>
      </c>
      <c r="D10" s="51" t="n">
        <v>0.462</v>
      </c>
      <c r="E10" s="52" t="n">
        <v>0.0149</v>
      </c>
      <c r="F10" s="55" t="n">
        <v>1.397</v>
      </c>
      <c r="G10" s="50" t="n">
        <v>34.88</v>
      </c>
      <c r="H10" s="53" t="n">
        <v>0.295</v>
      </c>
      <c r="I10" s="53" t="n">
        <f aca="false">1-1/F10</f>
        <v>0.284180386542591</v>
      </c>
      <c r="J10" s="49" t="n">
        <v>2018</v>
      </c>
      <c r="M10" s="54" t="n">
        <f aca="false">C10+(D10-C10)/POWER((1+POWER(E10*$K$5, F10)),I10)</f>
        <v>0.441257732929224</v>
      </c>
      <c r="N10" s="54" t="n">
        <f aca="false">1+POWER(E10*$K$5,F10)</f>
        <v>1.18428081356564</v>
      </c>
      <c r="O10" s="54" t="n">
        <f aca="false">POWER(E10*$K$5,F10-1)</f>
        <v>0.61839199183101</v>
      </c>
      <c r="P10" s="54" t="n">
        <f aca="false">POWER(POWER(N10,I10)-O10,2)</f>
        <v>0.185629057634126</v>
      </c>
      <c r="Q10" s="54" t="n">
        <f aca="false">POWER(N10,I10*(H10+2))</f>
        <v>1.11662336050675</v>
      </c>
      <c r="R10" s="54" t="n">
        <f aca="false">G10*P10/Q10</f>
        <v>5.79850087261285</v>
      </c>
      <c r="AMJ10" s="0"/>
    </row>
    <row r="11" s="54" customFormat="true" ht="12.8" hidden="false" customHeight="false" outlineLevel="0" collapsed="false">
      <c r="A11" s="49" t="s">
        <v>785</v>
      </c>
      <c r="B11" s="49" t="s">
        <v>835</v>
      </c>
      <c r="C11" s="50" t="n">
        <v>0.01</v>
      </c>
      <c r="D11" s="51" t="n">
        <v>0.381</v>
      </c>
      <c r="E11" s="52" t="n">
        <v>0.0428</v>
      </c>
      <c r="F11" s="53" t="n">
        <v>1.808</v>
      </c>
      <c r="G11" s="50" t="n">
        <v>63.65</v>
      </c>
      <c r="H11" s="53" t="n">
        <v>0.024</v>
      </c>
      <c r="I11" s="53" t="n">
        <f aca="false">1-1/F11</f>
        <v>0.446902654867257</v>
      </c>
      <c r="J11" s="51" t="n">
        <v>2018</v>
      </c>
      <c r="M11" s="54" t="n">
        <f aca="false">C11+(D11-C11)/POWER((1+POWER(E11*$K$5, F11)),I11)</f>
        <v>0.298544251438087</v>
      </c>
      <c r="N11" s="54" t="n">
        <f aca="false">1+POWER(E11*$K$5,F11)</f>
        <v>1.75494022554159</v>
      </c>
      <c r="O11" s="54" t="n">
        <f aca="false">POWER(E11*$K$5,F11-1)</f>
        <v>0.881939515819612</v>
      </c>
      <c r="P11" s="54" t="n">
        <f aca="false">POWER(POWER(N11,I11)-O11,2)</f>
        <v>0.163074743306898</v>
      </c>
      <c r="Q11" s="54" t="n">
        <f aca="false">POWER(N11,I11*(H11+2))</f>
        <v>1.66319374090188</v>
      </c>
      <c r="R11" s="54" t="n">
        <f aca="false">G11*P11/Q11</f>
        <v>6.24082880798696</v>
      </c>
      <c r="AMJ11" s="0"/>
    </row>
    <row r="12" s="54" customFormat="true" ht="12.8" hidden="false" customHeight="false" outlineLevel="0" collapsed="false">
      <c r="A12" s="49" t="s">
        <v>806</v>
      </c>
      <c r="B12" s="49" t="s">
        <v>836</v>
      </c>
      <c r="C12" s="50" t="n">
        <v>0.01</v>
      </c>
      <c r="D12" s="51" t="n">
        <v>0.385</v>
      </c>
      <c r="E12" s="52" t="n">
        <v>0.0209</v>
      </c>
      <c r="F12" s="53" t="n">
        <v>1.242</v>
      </c>
      <c r="G12" s="50" t="n">
        <v>104.1</v>
      </c>
      <c r="H12" s="53" t="n">
        <v>-1.2</v>
      </c>
      <c r="I12" s="53" t="n">
        <f aca="false">1-1/F12</f>
        <v>0.194847020933977</v>
      </c>
      <c r="J12" s="51" t="n">
        <v>2018</v>
      </c>
      <c r="M12" s="54" t="n">
        <f aca="false">C12+(D12-C12)/POWER((1+POWER(E12*$K$5, F12)),I12)</f>
        <v>0.364293267000606</v>
      </c>
      <c r="N12" s="54" t="n">
        <f aca="false">1+POWER(E12*$K$5,F12)</f>
        <v>1.33845500595873</v>
      </c>
      <c r="O12" s="54" t="n">
        <f aca="false">POWER(E12*$K$5,F12-1)</f>
        <v>0.809700971193128</v>
      </c>
      <c r="P12" s="54" t="n">
        <f aca="false">POWER(POWER(N12,I12)-O12,2)</f>
        <v>0.061873680343231</v>
      </c>
      <c r="Q12" s="54" t="n">
        <f aca="false">POWER(N12,I12*(H12+2))</f>
        <v>1.04648906565345</v>
      </c>
      <c r="R12" s="54" t="n">
        <f aca="false">G12*P12/Q12</f>
        <v>6.1549139261273</v>
      </c>
      <c r="AMJ12" s="0"/>
    </row>
    <row r="13" s="61" customFormat="true" ht="12.8" hidden="false" customHeight="false" outlineLevel="0" collapsed="false">
      <c r="A13" s="56" t="s">
        <v>837</v>
      </c>
      <c r="B13" s="56" t="s">
        <v>838</v>
      </c>
      <c r="C13" s="57" t="n">
        <v>0</v>
      </c>
      <c r="D13" s="58" t="n">
        <v>0.401</v>
      </c>
      <c r="E13" s="59" t="n">
        <v>0.0183</v>
      </c>
      <c r="F13" s="60" t="n">
        <v>1.248</v>
      </c>
      <c r="G13" s="57" t="n">
        <v>14.58</v>
      </c>
      <c r="H13" s="60" t="n">
        <v>0.952</v>
      </c>
      <c r="I13" s="60" t="n">
        <f aca="false">1-1/F13</f>
        <v>0.198717948717949</v>
      </c>
      <c r="J13" s="56" t="n">
        <v>2018</v>
      </c>
      <c r="M13" s="61" t="n">
        <f aca="false">C13+(D13-C13)/POWER((1+POWER(E13*$K$5, F13)),I13)</f>
        <v>0.38149305254209</v>
      </c>
      <c r="N13" s="61" t="n">
        <f aca="false">1+POWER(E13*$K$5,F13)</f>
        <v>1.28524917339095</v>
      </c>
      <c r="O13" s="61" t="n">
        <f aca="false">POWER(E13*$K$5,F13-1)</f>
        <v>0.779369326204793</v>
      </c>
      <c r="P13" s="61" t="n">
        <f aca="false">POWER(POWER(N13,I13)-O13,2)</f>
        <v>0.0738555844413288</v>
      </c>
      <c r="Q13" s="61" t="n">
        <f aca="false">POWER(N13,I13*(H13+2))</f>
        <v>1.1586003260912</v>
      </c>
      <c r="R13" s="61" t="n">
        <f aca="false">G13*P13/Q13</f>
        <v>0.929409734232903</v>
      </c>
      <c r="AMJ13" s="0"/>
    </row>
    <row r="14" s="61" customFormat="true" ht="12.8" hidden="false" customHeight="false" outlineLevel="0" collapsed="false">
      <c r="A14" s="56" t="s">
        <v>766</v>
      </c>
      <c r="B14" s="56" t="s">
        <v>839</v>
      </c>
      <c r="C14" s="57" t="n">
        <v>0.01</v>
      </c>
      <c r="D14" s="58" t="n">
        <v>0.433</v>
      </c>
      <c r="E14" s="59" t="n">
        <v>0.0105</v>
      </c>
      <c r="F14" s="60" t="n">
        <v>1.278</v>
      </c>
      <c r="G14" s="57" t="n">
        <v>3</v>
      </c>
      <c r="H14" s="60" t="n">
        <v>-1.919</v>
      </c>
      <c r="I14" s="60" t="n">
        <f aca="false">1-1/F14</f>
        <v>0.217527386541471</v>
      </c>
      <c r="J14" s="56" t="n">
        <v>2018</v>
      </c>
      <c r="M14" s="61" t="n">
        <f aca="false">C14+(D14-C14)/POWER((1+POWER(E14*$K$5, F14)),I14)</f>
        <v>0.421421856924937</v>
      </c>
      <c r="N14" s="61" t="n">
        <f aca="false">1+POWER(E14*$K$5,F14)</f>
        <v>1.13608061353334</v>
      </c>
      <c r="O14" s="61" t="n">
        <f aca="false">POWER(E14*$K$5,F14-1)</f>
        <v>0.648002921587347</v>
      </c>
      <c r="P14" s="61" t="n">
        <f aca="false">POWER(POWER(N14,I14)-O14,2)</f>
        <v>0.144505551102954</v>
      </c>
      <c r="Q14" s="61" t="n">
        <f aca="false">POWER(N14,I14*(H14+2))</f>
        <v>1.00225052772577</v>
      </c>
      <c r="R14" s="61" t="n">
        <f aca="false">G14*P14/Q14</f>
        <v>0.432543202838284</v>
      </c>
      <c r="AMJ14" s="0"/>
    </row>
    <row r="15" s="61" customFormat="true" ht="12.8" hidden="false" customHeight="false" outlineLevel="0" collapsed="false">
      <c r="A15" s="56" t="s">
        <v>737</v>
      </c>
      <c r="B15" s="56" t="s">
        <v>840</v>
      </c>
      <c r="C15" s="57" t="n">
        <v>0</v>
      </c>
      <c r="D15" s="58" t="n">
        <v>0.43</v>
      </c>
      <c r="E15" s="59" t="n">
        <v>0.007</v>
      </c>
      <c r="F15" s="60" t="n">
        <v>1.267</v>
      </c>
      <c r="G15" s="57" t="n">
        <v>1.75</v>
      </c>
      <c r="H15" s="60" t="n">
        <v>-2.387</v>
      </c>
      <c r="I15" s="60" t="n">
        <f aca="false">1-1/F15</f>
        <v>0.210734017363852</v>
      </c>
      <c r="J15" s="56" t="n">
        <v>2018</v>
      </c>
      <c r="M15" s="61" t="n">
        <f aca="false">C15+(D15-C15)/POWER((1+POWER(E15*$K$5, F15)),I15)</f>
        <v>0.422849799755748</v>
      </c>
      <c r="N15" s="61" t="n">
        <f aca="false">1+POWER(E15*$K$5,F15)</f>
        <v>1.08282171537238</v>
      </c>
      <c r="O15" s="61" t="n">
        <f aca="false">POWER(E15*$K$5,F15-1)</f>
        <v>0.591583681231292</v>
      </c>
      <c r="P15" s="61" t="n">
        <f aca="false">POWER(POWER(N15,I15)-O15,2)</f>
        <v>0.180902095474274</v>
      </c>
      <c r="Q15" s="61" t="n">
        <f aca="false">POWER(N15,I15*(H15+2))</f>
        <v>0.993531725814149</v>
      </c>
      <c r="R15" s="61" t="n">
        <f aca="false">G15*P15/Q15</f>
        <v>0.318639716130413</v>
      </c>
      <c r="AMJ15" s="0"/>
    </row>
    <row r="16" s="68" customFormat="true" ht="12.8" hidden="false" customHeight="false" outlineLevel="0" collapsed="false">
      <c r="A16" s="62" t="s">
        <v>790</v>
      </c>
      <c r="B16" s="62" t="s">
        <v>841</v>
      </c>
      <c r="C16" s="63" t="n">
        <v>0.01</v>
      </c>
      <c r="D16" s="64" t="n">
        <v>0.448</v>
      </c>
      <c r="E16" s="65" t="n">
        <v>0.0128</v>
      </c>
      <c r="F16" s="66" t="n">
        <v>1.135</v>
      </c>
      <c r="G16" s="63" t="n">
        <v>3.83</v>
      </c>
      <c r="H16" s="67" t="n">
        <v>4.581</v>
      </c>
      <c r="I16" s="67" t="n">
        <f aca="false">1-1/F16</f>
        <v>0.118942731277533</v>
      </c>
      <c r="J16" s="62" t="n">
        <v>2018</v>
      </c>
      <c r="M16" s="68" t="n">
        <f aca="false">C16+(D16-C16)/POWER((1+POWER(E16*$K$5, F16)),I16)</f>
        <v>0.438055465696534</v>
      </c>
      <c r="N16" s="68" t="n">
        <f aca="false">1+POWER(E16*$K$5,F16)</f>
        <v>1.21298663916598</v>
      </c>
      <c r="O16" s="68" t="n">
        <f aca="false">POWER(E16*$K$5,F16-1)</f>
        <v>0.831979059242098</v>
      </c>
      <c r="P16" s="68" t="n">
        <f aca="false">POWER(POWER(N16,I16)-O16,2)</f>
        <v>0.0365776424228132</v>
      </c>
      <c r="Q16" s="68" t="n">
        <f aca="false">POWER(N16,I16*(H16+2))</f>
        <v>1.16315961049201</v>
      </c>
      <c r="R16" s="68" t="n">
        <f aca="false">G16*P16/Q16</f>
        <v>0.120441226823648</v>
      </c>
      <c r="AMJ16" s="0"/>
    </row>
    <row r="17" s="68" customFormat="true" ht="12.8" hidden="false" customHeight="false" outlineLevel="0" collapsed="false">
      <c r="A17" s="62" t="s">
        <v>795</v>
      </c>
      <c r="B17" s="62" t="s">
        <v>842</v>
      </c>
      <c r="C17" s="63" t="n">
        <v>0.01</v>
      </c>
      <c r="D17" s="64" t="n">
        <v>0.591</v>
      </c>
      <c r="E17" s="65" t="n">
        <v>0.0216</v>
      </c>
      <c r="F17" s="67" t="n">
        <v>1.107</v>
      </c>
      <c r="G17" s="63" t="n">
        <v>6.31</v>
      </c>
      <c r="H17" s="67" t="n">
        <v>-5.549</v>
      </c>
      <c r="I17" s="67" t="n">
        <f aca="false">1-1/F17</f>
        <v>0.096657633242999</v>
      </c>
      <c r="J17" s="62" t="n">
        <v>2018</v>
      </c>
      <c r="M17" s="68" t="n">
        <f aca="false">C17+(D17-C17)/POWER((1+POWER(E17*$K$5, F17)),I17)</f>
        <v>0.572606988152398</v>
      </c>
      <c r="N17" s="68" t="n">
        <f aca="false">1+POWER(E17*$K$5,F17)</f>
        <v>1.39489397507346</v>
      </c>
      <c r="O17" s="68" t="n">
        <f aca="false">POWER(E17*$K$5,F17-1)</f>
        <v>0.914106423781156</v>
      </c>
      <c r="P17" s="68" t="n">
        <f aca="false">POWER(POWER(N17,I17)-O17,2)</f>
        <v>0.0140626502590211</v>
      </c>
      <c r="Q17" s="68" t="n">
        <f aca="false">POWER(N17,I17*(H17+2))</f>
        <v>0.892106872380374</v>
      </c>
      <c r="R17" s="68" t="n">
        <f aca="false">G17*P17/Q17</f>
        <v>0.0994671444438648</v>
      </c>
      <c r="AMJ17" s="0"/>
    </row>
    <row r="18" s="68" customFormat="true" ht="12.8" hidden="false" customHeight="false" outlineLevel="0" collapsed="false">
      <c r="A18" s="62" t="s">
        <v>794</v>
      </c>
      <c r="B18" s="62" t="s">
        <v>843</v>
      </c>
      <c r="C18" s="63" t="n">
        <v>0.01</v>
      </c>
      <c r="D18" s="64" t="n">
        <v>0.53</v>
      </c>
      <c r="E18" s="65" t="n">
        <v>0.0166</v>
      </c>
      <c r="F18" s="67" t="n">
        <v>1.091</v>
      </c>
      <c r="G18" s="63" t="n">
        <v>2.25</v>
      </c>
      <c r="H18" s="67" t="n">
        <v>-4.494</v>
      </c>
      <c r="I18" s="67" t="n">
        <f aca="false">1-1/F18</f>
        <v>0.0834097158570119</v>
      </c>
      <c r="J18" s="62" t="n">
        <v>2018</v>
      </c>
      <c r="M18" s="68" t="n">
        <f aca="false">C18+(D18-C18)/POWER((1+POWER(E18*$K$5, F18)),I18)</f>
        <v>0.518734137266913</v>
      </c>
      <c r="N18" s="68" t="n">
        <f aca="false">1+POWER(E18*$K$5,F18)</f>
        <v>1.30030436810885</v>
      </c>
      <c r="O18" s="68" t="n">
        <f aca="false">POWER(E18*$K$5,F18-1)</f>
        <v>0.904531229243527</v>
      </c>
      <c r="P18" s="68" t="n">
        <f aca="false">POWER(POWER(N18,I18)-O18,2)</f>
        <v>0.0138329737625197</v>
      </c>
      <c r="Q18" s="68" t="n">
        <f aca="false">POWER(N18,I18*(H18+2))</f>
        <v>0.946838519507391</v>
      </c>
      <c r="R18" s="68" t="n">
        <f aca="false">G18*P18/Q18</f>
        <v>0.0328716991592846</v>
      </c>
      <c r="AMJ18" s="0"/>
    </row>
    <row r="19" s="74" customFormat="true" ht="12.8" hidden="false" customHeight="false" outlineLevel="0" collapsed="false">
      <c r="A19" s="69" t="s">
        <v>807</v>
      </c>
      <c r="B19" s="69" t="s">
        <v>844</v>
      </c>
      <c r="C19" s="70" t="n">
        <v>0.01</v>
      </c>
      <c r="D19" s="71" t="n">
        <v>0.416</v>
      </c>
      <c r="E19" s="72" t="n">
        <v>0.0084</v>
      </c>
      <c r="F19" s="73" t="n">
        <v>1.437</v>
      </c>
      <c r="G19" s="70" t="n">
        <v>29.83</v>
      </c>
      <c r="H19" s="73" t="n">
        <v>-1.357</v>
      </c>
      <c r="I19" s="73" t="n">
        <f aca="false">1-1/F19</f>
        <v>0.30410577592206</v>
      </c>
      <c r="J19" s="71" t="n">
        <v>2018</v>
      </c>
      <c r="M19" s="74" t="n">
        <f aca="false">C19+(D19-C19)/POWER((1+POWER(E19*$K$5, F19)),I19)</f>
        <v>0.406938286451868</v>
      </c>
      <c r="N19" s="74" t="n">
        <f aca="false">1+POWER(E19*$K$5,F19)</f>
        <v>1.07704943135161</v>
      </c>
      <c r="O19" s="74" t="n">
        <f aca="false">POWER(E19*$K$5,F19-1)</f>
        <v>0.458627567569132</v>
      </c>
      <c r="P19" s="74" t="n">
        <f aca="false">POWER(POWER(N19,I19)-O19,2)</f>
        <v>0.318323283098159</v>
      </c>
      <c r="Q19" s="74" t="n">
        <f aca="false">POWER(N19,I19*(H19+2))</f>
        <v>1.01461985484722</v>
      </c>
      <c r="R19" s="74" t="n">
        <f aca="false">G19*P19/Q19</f>
        <v>9.35875982463193</v>
      </c>
      <c r="AMJ19" s="0"/>
    </row>
    <row r="20" s="74" customFormat="true" ht="12.8" hidden="false" customHeight="false" outlineLevel="0" collapsed="false">
      <c r="A20" s="69" t="s">
        <v>811</v>
      </c>
      <c r="B20" s="69" t="s">
        <v>845</v>
      </c>
      <c r="C20" s="70" t="n">
        <v>0.01</v>
      </c>
      <c r="D20" s="71" t="n">
        <v>0.417</v>
      </c>
      <c r="E20" s="72" t="n">
        <v>0.0054</v>
      </c>
      <c r="F20" s="73" t="n">
        <v>1.302</v>
      </c>
      <c r="G20" s="70" t="n">
        <v>0.9</v>
      </c>
      <c r="H20" s="73" t="n">
        <v>-0.335</v>
      </c>
      <c r="I20" s="73" t="n">
        <f aca="false">1-1/F20</f>
        <v>0.231950844854071</v>
      </c>
      <c r="J20" s="69" t="n">
        <v>2018</v>
      </c>
      <c r="M20" s="74" t="n">
        <f aca="false">C20+(D20-C20)/POWER((1+POWER(E20*$K$5, F20)),I20)</f>
        <v>0.411963849731519</v>
      </c>
      <c r="N20" s="74" t="n">
        <f aca="false">1+POWER(E20*$K$5,F20)</f>
        <v>1.05514647149255</v>
      </c>
      <c r="O20" s="74" t="n">
        <f aca="false">POWER(E20*$K$5,F20-1)</f>
        <v>0.510615476782829</v>
      </c>
      <c r="P20" s="74" t="n">
        <f aca="false">POWER(POWER(N20,I20)-O20,2)</f>
        <v>0.251917047923881</v>
      </c>
      <c r="Q20" s="74" t="n">
        <f aca="false">POWER(N20,I20*(H20+2))</f>
        <v>1.0209473388107</v>
      </c>
      <c r="R20" s="74" t="n">
        <f aca="false">G20*P20/Q20</f>
        <v>0.222073494403351</v>
      </c>
      <c r="AMJ20" s="0"/>
    </row>
    <row r="21" s="80" customFormat="true" ht="12.8" hidden="false" customHeight="false" outlineLevel="0" collapsed="false">
      <c r="A21" s="75" t="s">
        <v>730</v>
      </c>
      <c r="B21" s="75" t="s">
        <v>846</v>
      </c>
      <c r="C21" s="76" t="n">
        <v>0.01</v>
      </c>
      <c r="D21" s="77" t="n">
        <v>0.528</v>
      </c>
      <c r="E21" s="78" t="n">
        <v>0.0237</v>
      </c>
      <c r="F21" s="79" t="n">
        <v>1.282</v>
      </c>
      <c r="G21" s="76" t="n">
        <v>87.45</v>
      </c>
      <c r="H21" s="79" t="n">
        <v>-1.478</v>
      </c>
      <c r="I21" s="79" t="n">
        <f aca="false">1-1/F21</f>
        <v>0.21996879875195</v>
      </c>
      <c r="J21" s="75" t="n">
        <v>2018</v>
      </c>
      <c r="M21" s="80" t="n">
        <f aca="false">C21+(D21-C21)/POWER((1+POWER(E21*$K$5, F21)),I21)</f>
        <v>0.492262185358763</v>
      </c>
      <c r="N21" s="80" t="n">
        <f aca="false">1+POWER(E21*$K$5,F21)</f>
        <v>1.38401468641936</v>
      </c>
      <c r="O21" s="80" t="n">
        <f aca="false">POWER(E21*$K$5,F21-1)</f>
        <v>0.810157566285573</v>
      </c>
      <c r="P21" s="80" t="n">
        <f aca="false">POWER(POWER(N21,I21)-O21,2)</f>
        <v>0.0696680019072892</v>
      </c>
      <c r="Q21" s="80" t="n">
        <f aca="false">POWER(N21,I21*(H21+2))</f>
        <v>1.03802138083986</v>
      </c>
      <c r="R21" s="80" t="n">
        <f aca="false">G21*P21/Q21</f>
        <v>5.86930758773296</v>
      </c>
      <c r="AMJ21" s="0"/>
    </row>
    <row r="22" s="80" customFormat="true" ht="12.8" hidden="false" customHeight="false" outlineLevel="0" collapsed="false">
      <c r="A22" s="75" t="s">
        <v>712</v>
      </c>
      <c r="B22" s="75" t="s">
        <v>847</v>
      </c>
      <c r="C22" s="76" t="n">
        <v>0.01</v>
      </c>
      <c r="D22" s="77" t="n">
        <v>0.786</v>
      </c>
      <c r="E22" s="78" t="n">
        <v>0.0211</v>
      </c>
      <c r="F22" s="79" t="n">
        <v>1.279</v>
      </c>
      <c r="G22" s="76" t="n">
        <v>12.36</v>
      </c>
      <c r="H22" s="79" t="n">
        <v>-1.221</v>
      </c>
      <c r="I22" s="79" t="n">
        <f aca="false">1-1/F22</f>
        <v>0.218139171227521</v>
      </c>
      <c r="J22" s="75" t="n">
        <v>2018</v>
      </c>
      <c r="M22" s="80" t="n">
        <f aca="false">C22+(D22-C22)/POWER((1+POWER(E22*$K$5, F22)),I22)</f>
        <v>0.738991103467996</v>
      </c>
      <c r="N22" s="80" t="n">
        <f aca="false">1+POWER(E22*$K$5,F22)</f>
        <v>1.33172226705953</v>
      </c>
      <c r="O22" s="80" t="n">
        <f aca="false">POWER(E22*$K$5,F22-1)</f>
        <v>0.786071722889883</v>
      </c>
      <c r="P22" s="80" t="n">
        <f aca="false">POWER(POWER(N22,I22)-O22,2)</f>
        <v>0.0775138804789578</v>
      </c>
      <c r="Q22" s="80" t="n">
        <f aca="false">POWER(N22,I22*(H22+2))</f>
        <v>1.04988484084127</v>
      </c>
      <c r="R22" s="80" t="n">
        <f aca="false">G22*P22/Q22</f>
        <v>0.912549191540114</v>
      </c>
      <c r="AMJ22" s="0"/>
    </row>
    <row r="23" s="80" customFormat="true" ht="12.8" hidden="false" customHeight="false" outlineLevel="0" collapsed="false">
      <c r="A23" s="75" t="s">
        <v>702</v>
      </c>
      <c r="B23" s="75" t="s">
        <v>848</v>
      </c>
      <c r="C23" s="76" t="n">
        <v>0</v>
      </c>
      <c r="D23" s="77" t="n">
        <v>0.719</v>
      </c>
      <c r="E23" s="78" t="n">
        <v>0.0191</v>
      </c>
      <c r="F23" s="79" t="n">
        <v>1.137</v>
      </c>
      <c r="G23" s="76" t="n">
        <v>4.48</v>
      </c>
      <c r="H23" s="79" t="n">
        <v>0</v>
      </c>
      <c r="I23" s="79" t="n">
        <f aca="false">1-1/F23</f>
        <v>0.120492524186456</v>
      </c>
      <c r="J23" s="75" t="n">
        <v>2018</v>
      </c>
      <c r="M23" s="80" t="n">
        <f aca="false">C23+(D23-C23)/POWER((1+POWER(E23*$K$5, F23)),I23)</f>
        <v>0.694410939102986</v>
      </c>
      <c r="N23" s="80" t="n">
        <f aca="false">1+POWER(E23*$K$5,F23)</f>
        <v>1.33481587664259</v>
      </c>
      <c r="O23" s="80" t="n">
        <f aca="false">POWER(E23*$K$5,F23-1)</f>
        <v>0.876481352467506</v>
      </c>
      <c r="P23" s="80" t="n">
        <f aca="false">POWER(POWER(N23,I23)-O23,2)</f>
        <v>0.0252583010653988</v>
      </c>
      <c r="Q23" s="80" t="n">
        <f aca="false">POWER(N23,I23*(H23+2))</f>
        <v>1.07207377727455</v>
      </c>
      <c r="R23" s="80" t="n">
        <f aca="false">G23*P23/Q23</f>
        <v>0.105549814921</v>
      </c>
      <c r="AMJ23" s="0"/>
    </row>
    <row r="24" s="80" customFormat="true" ht="12.8" hidden="false" customHeight="false" outlineLevel="0" collapsed="false">
      <c r="A24" s="75" t="s">
        <v>727</v>
      </c>
      <c r="B24" s="75" t="s">
        <v>849</v>
      </c>
      <c r="C24" s="76" t="n">
        <v>0</v>
      </c>
      <c r="D24" s="77" t="n">
        <v>0.765</v>
      </c>
      <c r="E24" s="78" t="n">
        <v>0.0205</v>
      </c>
      <c r="F24" s="79" t="n">
        <v>1.151</v>
      </c>
      <c r="G24" s="76" t="n">
        <v>13.14</v>
      </c>
      <c r="H24" s="79" t="n">
        <v>0</v>
      </c>
      <c r="I24" s="79" t="n">
        <f aca="false">1-1/F24</f>
        <v>0.131190269331017</v>
      </c>
      <c r="J24" s="75" t="n">
        <v>2018</v>
      </c>
      <c r="M24" s="80" t="n">
        <f aca="false">C24+(D24-C24)/POWER((1+POWER(E24*$K$5, F24)),I24)</f>
        <v>0.734871424914215</v>
      </c>
      <c r="N24" s="80" t="n">
        <f aca="false">1+POWER(E24*$K$5,F24)</f>
        <v>1.35835561941877</v>
      </c>
      <c r="O24" s="80" t="n">
        <f aca="false">POWER(E24*$K$5,F24-1)</f>
        <v>0.87403809614334</v>
      </c>
      <c r="P24" s="80" t="n">
        <f aca="false">POWER(POWER(N24,I24)-O24,2)</f>
        <v>0.0278757532689372</v>
      </c>
      <c r="Q24" s="80" t="n">
        <f aca="false">POWER(N24,I24*(H24+2))</f>
        <v>1.08367773243097</v>
      </c>
      <c r="R24" s="80" t="n">
        <f aca="false">G24*P24/Q24</f>
        <v>0.338003990478017</v>
      </c>
      <c r="AMJ24" s="0"/>
    </row>
    <row r="25" customFormat="false" ht="12.8" hidden="false" customHeight="false" outlineLevel="0" collapsed="false">
      <c r="A25" s="81"/>
      <c r="B25" s="81"/>
      <c r="C25" s="82"/>
      <c r="D25" s="83"/>
      <c r="E25" s="84"/>
      <c r="F25" s="85"/>
      <c r="G25" s="82"/>
      <c r="H25" s="85"/>
      <c r="I25" s="85"/>
      <c r="J25" s="81"/>
    </row>
    <row r="26" customFormat="false" ht="13.8" hidden="false" customHeight="false" outlineLevel="0" collapsed="false">
      <c r="A26" s="47" t="s">
        <v>850</v>
      </c>
      <c r="B26" s="81"/>
      <c r="C26" s="82"/>
      <c r="D26" s="83"/>
      <c r="E26" s="84"/>
      <c r="F26" s="85"/>
      <c r="G26" s="82"/>
      <c r="H26" s="85"/>
      <c r="I26" s="85"/>
      <c r="J26" s="81"/>
    </row>
    <row r="27" s="54" customFormat="true" ht="12.8" hidden="false" customHeight="false" outlineLevel="0" collapsed="false">
      <c r="A27" s="49" t="s">
        <v>726</v>
      </c>
      <c r="B27" s="49" t="s">
        <v>830</v>
      </c>
      <c r="C27" s="50" t="n">
        <v>0.01</v>
      </c>
      <c r="D27" s="51" t="n">
        <v>0.366</v>
      </c>
      <c r="E27" s="52" t="n">
        <v>0.016</v>
      </c>
      <c r="F27" s="53" t="n">
        <v>2.163</v>
      </c>
      <c r="G27" s="50" t="n">
        <v>22.32</v>
      </c>
      <c r="H27" s="53" t="n">
        <v>2.868</v>
      </c>
      <c r="I27" s="53" t="n">
        <f aca="false">1-1/F27</f>
        <v>0.537679149329635</v>
      </c>
      <c r="J27" s="49" t="n">
        <v>2018</v>
      </c>
      <c r="M27" s="54" t="n">
        <f aca="false">C27+(D27-C27)/POWER((1+POWER(E27*$K$5, F27)),I27)</f>
        <v>0.350714704594141</v>
      </c>
      <c r="N27" s="54" t="n">
        <f aca="false">1+POWER(E27*$K$5,F27)</f>
        <v>1.08504316273145</v>
      </c>
      <c r="O27" s="54" t="n">
        <f aca="false">POWER(E27*$K$5,F27-1)</f>
        <v>0.265759883535777</v>
      </c>
      <c r="P27" s="54" t="n">
        <f aca="false">POWER(POWER(N27,I27)-O27,2)</f>
        <v>0.607000804528617</v>
      </c>
      <c r="Q27" s="54" t="n">
        <f aca="false">POWER(N27,I27*(H27+2))</f>
        <v>1.23816863817198</v>
      </c>
      <c r="R27" s="54" t="n">
        <f aca="false">G27*P27/Q27</f>
        <v>10.9421750312471</v>
      </c>
      <c r="AMJ27" s="0"/>
    </row>
    <row r="28" s="54" customFormat="true" ht="12.8" hidden="false" customHeight="false" outlineLevel="0" collapsed="false">
      <c r="A28" s="49" t="s">
        <v>710</v>
      </c>
      <c r="B28" s="49" t="s">
        <v>831</v>
      </c>
      <c r="C28" s="50" t="n">
        <v>0.02</v>
      </c>
      <c r="D28" s="51" t="n">
        <v>0.387</v>
      </c>
      <c r="E28" s="52" t="n">
        <v>0.0161</v>
      </c>
      <c r="F28" s="53" t="n">
        <v>1.524</v>
      </c>
      <c r="G28" s="50" t="n">
        <v>22.76</v>
      </c>
      <c r="H28" s="53" t="n">
        <v>2.44</v>
      </c>
      <c r="I28" s="53" t="n">
        <f aca="false">1-1/F28</f>
        <v>0.343832020997375</v>
      </c>
      <c r="J28" s="49" t="n">
        <v>2018</v>
      </c>
      <c r="M28" s="54" t="n">
        <f aca="false">C28+(D28-C28)/POWER((1+POWER(E28*$K$5, F28)),I28)</f>
        <v>0.366918358346011</v>
      </c>
      <c r="N28" s="54" t="n">
        <f aca="false">1+POWER(E28*$K$5,F28)</f>
        <v>1.17781661905691</v>
      </c>
      <c r="O28" s="54" t="n">
        <f aca="false">POWER(E28*$K$5,F28-1)</f>
        <v>0.552225525021474</v>
      </c>
      <c r="P28" s="54" t="n">
        <f aca="false">POWER(POWER(N28,I28)-O28,2)</f>
        <v>0.255692298959462</v>
      </c>
      <c r="Q28" s="54" t="n">
        <f aca="false">POWER(N28,I28*(H28+2))</f>
        <v>1.28383198260072</v>
      </c>
      <c r="R28" s="54" t="n">
        <f aca="false">G28*P28/Q28</f>
        <v>4.53295820885254</v>
      </c>
      <c r="AMJ28" s="0"/>
    </row>
    <row r="29" s="54" customFormat="true" ht="12.8" hidden="false" customHeight="false" outlineLevel="0" collapsed="false">
      <c r="A29" s="49" t="s">
        <v>732</v>
      </c>
      <c r="B29" s="49" t="s">
        <v>832</v>
      </c>
      <c r="C29" s="50" t="n">
        <v>0.01</v>
      </c>
      <c r="D29" s="51" t="n">
        <v>0.34</v>
      </c>
      <c r="E29" s="52" t="n">
        <v>0.0172</v>
      </c>
      <c r="F29" s="53" t="n">
        <v>1.703</v>
      </c>
      <c r="G29" s="50" t="n">
        <v>12.37</v>
      </c>
      <c r="H29" s="53" t="n">
        <v>0</v>
      </c>
      <c r="I29" s="53" t="n">
        <f aca="false">1-1/F29</f>
        <v>0.412800939518497</v>
      </c>
      <c r="J29" s="49" t="n">
        <v>2018</v>
      </c>
      <c r="M29" s="54" t="n">
        <f aca="false">C29+(D29-C29)/POWER((1+POWER(E29*$K$5, F29)),I29)</f>
        <v>0.320116666487823</v>
      </c>
      <c r="N29" s="54" t="n">
        <f aca="false">1+POWER(E29*$K$5,F29)</f>
        <v>1.16246470552054</v>
      </c>
      <c r="O29" s="54" t="n">
        <f aca="false">POWER(E29*$K$5,F29-1)</f>
        <v>0.472281120699235</v>
      </c>
      <c r="P29" s="54" t="n">
        <f aca="false">POWER(POWER(N29,I29)-O29,2)</f>
        <v>0.350268117189088</v>
      </c>
      <c r="Q29" s="54" t="n">
        <f aca="false">POWER(N29,I29*(H29+2))</f>
        <v>1.13234212937023</v>
      </c>
      <c r="R29" s="54" t="n">
        <f aca="false">G29*P29/Q29</f>
        <v>3.82642003441026</v>
      </c>
      <c r="AMJ29" s="0"/>
    </row>
    <row r="30" s="54" customFormat="true" ht="12.8" hidden="false" customHeight="false" outlineLevel="0" collapsed="false">
      <c r="A30" s="49" t="s">
        <v>739</v>
      </c>
      <c r="B30" s="49" t="s">
        <v>834</v>
      </c>
      <c r="C30" s="50" t="n">
        <v>0.01</v>
      </c>
      <c r="D30" s="51" t="n">
        <v>0.364</v>
      </c>
      <c r="E30" s="52" t="n">
        <v>0.0136</v>
      </c>
      <c r="F30" s="53" t="n">
        <v>1.488</v>
      </c>
      <c r="G30" s="50" t="n">
        <v>25.81</v>
      </c>
      <c r="H30" s="53" t="n">
        <v>2.179</v>
      </c>
      <c r="I30" s="53" t="n">
        <f aca="false">1-1/F30</f>
        <v>0.327956989247312</v>
      </c>
      <c r="J30" s="49" t="n">
        <v>2018</v>
      </c>
      <c r="M30" s="54" t="n">
        <f aca="false">C30+(D30-C30)/POWER((1+POWER(E30*$K$5, F30)),I30)</f>
        <v>0.348712044743549</v>
      </c>
      <c r="N30" s="54" t="n">
        <f aca="false">1+POWER(E30*$K$5,F30)</f>
        <v>1.14409155533895</v>
      </c>
      <c r="O30" s="54" t="n">
        <f aca="false">POWER(E30*$K$5,F30-1)</f>
        <v>0.529748365216745</v>
      </c>
      <c r="P30" s="54" t="n">
        <f aca="false">POWER(POWER(N30,I30)-O30,2)</f>
        <v>0.265623952750456</v>
      </c>
      <c r="Q30" s="54" t="n">
        <f aca="false">POWER(N30,I30*(H30+2))</f>
        <v>1.20260328239267</v>
      </c>
      <c r="R30" s="54" t="n">
        <f aca="false">G30*P30/Q30</f>
        <v>5.70076127419942</v>
      </c>
      <c r="AMJ30" s="0"/>
    </row>
    <row r="31" s="54" customFormat="true" ht="12.8" hidden="false" customHeight="false" outlineLevel="0" collapsed="false">
      <c r="A31" s="49" t="s">
        <v>762</v>
      </c>
      <c r="B31" s="49" t="s">
        <v>835</v>
      </c>
      <c r="C31" s="50" t="n">
        <v>0.01</v>
      </c>
      <c r="D31" s="51" t="n">
        <v>0.337</v>
      </c>
      <c r="E31" s="52" t="n">
        <v>0.0303</v>
      </c>
      <c r="F31" s="53" t="n">
        <v>2.888</v>
      </c>
      <c r="G31" s="50" t="n">
        <v>17.42</v>
      </c>
      <c r="H31" s="53" t="n">
        <v>0.074</v>
      </c>
      <c r="I31" s="53" t="n">
        <f aca="false">1-1/F31</f>
        <v>0.653739612188366</v>
      </c>
      <c r="J31" s="49" t="n">
        <v>2018</v>
      </c>
      <c r="M31" s="54" t="n">
        <f aca="false">C31+(D31-C31)/POWER((1+POWER(E31*$K$5, F31)),I31)</f>
        <v>0.294795202187457</v>
      </c>
      <c r="N31" s="54" t="n">
        <f aca="false">1+POWER(E31*$K$5,F31)</f>
        <v>1.23538616788427</v>
      </c>
      <c r="O31" s="54" t="n">
        <f aca="false">POWER(E31*$K$5,F31-1)</f>
        <v>0.388426019611006</v>
      </c>
      <c r="P31" s="54" t="n">
        <f aca="false">POWER(POWER(N31,I31)-O31,2)</f>
        <v>0.577246624348284</v>
      </c>
      <c r="Q31" s="54" t="n">
        <f aca="false">POWER(N31,I31*(H31+2))</f>
        <v>1.33189897347226</v>
      </c>
      <c r="R31" s="54" t="n">
        <f aca="false">G31*P31/Q31</f>
        <v>7.54984904743343</v>
      </c>
      <c r="AMJ31" s="0"/>
    </row>
    <row r="32" s="54" customFormat="true" ht="12.8" hidden="false" customHeight="false" outlineLevel="0" collapsed="false">
      <c r="A32" s="49" t="s">
        <v>745</v>
      </c>
      <c r="B32" s="49" t="s">
        <v>836</v>
      </c>
      <c r="C32" s="50" t="n">
        <v>0.01</v>
      </c>
      <c r="D32" s="51" t="n">
        <v>0.333</v>
      </c>
      <c r="E32" s="52" t="n">
        <v>0.016</v>
      </c>
      <c r="F32" s="53" t="n">
        <v>1.289</v>
      </c>
      <c r="G32" s="50" t="n">
        <v>32.83</v>
      </c>
      <c r="H32" s="53" t="n">
        <v>-1.01</v>
      </c>
      <c r="I32" s="53" t="n">
        <f aca="false">1-1/F32</f>
        <v>0.224204809930178</v>
      </c>
      <c r="J32" s="49" t="n">
        <v>2018</v>
      </c>
      <c r="M32" s="54" t="n">
        <f aca="false">C32+(D32-C32)/POWER((1+POWER(E32*$K$5, F32)),I32)</f>
        <v>0.318338778706694</v>
      </c>
      <c r="N32" s="54" t="n">
        <f aca="false">1+POWER(E32*$K$5,F32)</f>
        <v>1.23021749394587</v>
      </c>
      <c r="O32" s="54" t="n">
        <f aca="false">POWER(E32*$K$5,F32-1)</f>
        <v>0.719429668580839</v>
      </c>
      <c r="P32" s="54" t="n">
        <f aca="false">POWER(POWER(N32,I32)-O32,2)</f>
        <v>0.107662339716605</v>
      </c>
      <c r="Q32" s="54" t="n">
        <f aca="false">POWER(N32,I32*(H32+2))</f>
        <v>1.04706255994818</v>
      </c>
      <c r="R32" s="54" t="n">
        <f aca="false">G32*P32/Q32</f>
        <v>3.37568617969787</v>
      </c>
      <c r="AMJ32" s="0"/>
    </row>
    <row r="33" s="54" customFormat="true" ht="12.8" hidden="false" customHeight="false" outlineLevel="0" collapsed="false">
      <c r="A33" s="49" t="s">
        <v>851</v>
      </c>
      <c r="B33" s="49" t="s">
        <v>852</v>
      </c>
      <c r="C33" s="50" t="n">
        <v>0.01</v>
      </c>
      <c r="D33" s="51" t="n">
        <v>0.513</v>
      </c>
      <c r="E33" s="52" t="n">
        <v>0.012</v>
      </c>
      <c r="F33" s="53" t="n">
        <v>1.153</v>
      </c>
      <c r="G33" s="50" t="n">
        <v>37.55</v>
      </c>
      <c r="H33" s="53" t="n">
        <v>-2.013</v>
      </c>
      <c r="I33" s="53" t="n">
        <f aca="false">1-1/F33</f>
        <v>0.132697311361665</v>
      </c>
      <c r="J33" s="49" t="n">
        <v>2018</v>
      </c>
      <c r="M33" s="54" t="n">
        <f aca="false">C33+(D33-C33)/POWER((1+POWER(E33*$K$5, F33)),I33)</f>
        <v>0.501362188597542</v>
      </c>
      <c r="N33" s="54" t="n">
        <f aca="false">1+POWER(E33*$K$5,F33)</f>
        <v>1.19292280232385</v>
      </c>
      <c r="O33" s="54" t="n">
        <f aca="false">POWER(E33*$K$5,F33-1)</f>
        <v>0.803845009682718</v>
      </c>
      <c r="P33" s="54" t="n">
        <f aca="false">POWER(POWER(N33,I33)-O33,2)</f>
        <v>0.048329530040409</v>
      </c>
      <c r="Q33" s="54" t="n">
        <f aca="false">POWER(N33,I33*(H33+2))</f>
        <v>0.99969573372807</v>
      </c>
      <c r="R33" s="54" t="n">
        <f aca="false">G33*P33/Q33</f>
        <v>1.81532619555121</v>
      </c>
      <c r="AMJ33" s="0"/>
    </row>
    <row r="34" s="61" customFormat="true" ht="12.8" hidden="false" customHeight="false" outlineLevel="0" collapsed="false">
      <c r="A34" s="56" t="s">
        <v>797</v>
      </c>
      <c r="B34" s="56" t="s">
        <v>838</v>
      </c>
      <c r="C34" s="57" t="n">
        <v>0</v>
      </c>
      <c r="D34" s="58" t="n">
        <v>0.454</v>
      </c>
      <c r="E34" s="59" t="n">
        <v>0.0113</v>
      </c>
      <c r="F34" s="60" t="n">
        <v>1.346</v>
      </c>
      <c r="G34" s="57" t="n">
        <v>8.64</v>
      </c>
      <c r="H34" s="60" t="n">
        <v>-0.904</v>
      </c>
      <c r="I34" s="60" t="n">
        <f aca="false">1-1/F34</f>
        <v>0.257057949479941</v>
      </c>
      <c r="J34" s="56" t="n">
        <v>2018</v>
      </c>
      <c r="M34" s="61" t="n">
        <f aca="false">C34+(D34-C34)/POWER((1+POWER(E34*$K$5, F34)),I34)</f>
        <v>0.439450204250029</v>
      </c>
      <c r="N34" s="61" t="n">
        <f aca="false">1+POWER(E34*$K$5,F34)</f>
        <v>1.13509210195071</v>
      </c>
      <c r="O34" s="61" t="n">
        <f aca="false">POWER(E34*$K$5,F34-1)</f>
        <v>0.597752663498696</v>
      </c>
      <c r="P34" s="61" t="n">
        <f aca="false">POWER(POWER(N34,I34)-O34,2)</f>
        <v>0.189535216881284</v>
      </c>
      <c r="Q34" s="61" t="n">
        <f aca="false">POWER(N34,I34*(H34+2))</f>
        <v>1.03634466415432</v>
      </c>
      <c r="R34" s="61" t="n">
        <f aca="false">G34*P34/Q34</f>
        <v>1.58015410364524</v>
      </c>
      <c r="AMJ34" s="0"/>
    </row>
    <row r="35" s="61" customFormat="true" ht="12.8" hidden="false" customHeight="false" outlineLevel="0" collapsed="false">
      <c r="A35" s="56" t="s">
        <v>767</v>
      </c>
      <c r="B35" s="56" t="s">
        <v>839</v>
      </c>
      <c r="C35" s="57" t="n">
        <v>0</v>
      </c>
      <c r="D35" s="58" t="n">
        <v>0.458</v>
      </c>
      <c r="E35" s="59" t="n">
        <v>0.0097</v>
      </c>
      <c r="F35" s="60" t="n">
        <v>1.376</v>
      </c>
      <c r="G35" s="57" t="n">
        <v>3.77</v>
      </c>
      <c r="H35" s="60" t="n">
        <v>-1.013</v>
      </c>
      <c r="I35" s="60" t="n">
        <f aca="false">1-1/F35</f>
        <v>0.273255813953488</v>
      </c>
      <c r="J35" s="56" t="n">
        <v>2018</v>
      </c>
      <c r="M35" s="61" t="n">
        <f aca="false">C35+(D35-C35)/POWER((1+POWER(E35*$K$5, F35)),I35)</f>
        <v>0.445704411548939</v>
      </c>
      <c r="N35" s="61" t="n">
        <f aca="false">1+POWER(E35*$K$5,F35)</f>
        <v>1.10471651501537</v>
      </c>
      <c r="O35" s="61" t="n">
        <f aca="false">POWER(E35*$K$5,F35-1)</f>
        <v>0.539775850594679</v>
      </c>
      <c r="P35" s="61" t="n">
        <f aca="false">POWER(POWER(N35,I35)-O35,2)</f>
        <v>0.237959588007336</v>
      </c>
      <c r="Q35" s="61" t="n">
        <f aca="false">POWER(N35,I35*(H35+2))</f>
        <v>1.02722340045106</v>
      </c>
      <c r="R35" s="61" t="n">
        <f aca="false">G35*P35/Q35</f>
        <v>0.873332564653157</v>
      </c>
      <c r="AMJ35" s="0"/>
    </row>
    <row r="36" s="61" customFormat="true" ht="12.8" hidden="false" customHeight="false" outlineLevel="0" collapsed="false">
      <c r="A36" s="56" t="s">
        <v>756</v>
      </c>
      <c r="B36" s="56" t="s">
        <v>840</v>
      </c>
      <c r="C36" s="57" t="n">
        <v>0.01</v>
      </c>
      <c r="D36" s="58" t="n">
        <v>0.472</v>
      </c>
      <c r="E36" s="59" t="n">
        <v>0.01</v>
      </c>
      <c r="F36" s="60" t="n">
        <v>1.246</v>
      </c>
      <c r="G36" s="57" t="n">
        <v>2.3</v>
      </c>
      <c r="H36" s="60" t="n">
        <v>-0.793</v>
      </c>
      <c r="I36" s="60" t="n">
        <f aca="false">1-1/F36</f>
        <v>0.197431781701445</v>
      </c>
      <c r="J36" s="56" t="n">
        <v>2018</v>
      </c>
      <c r="M36" s="61" t="n">
        <f aca="false">C36+(D36-C36)/POWER((1+POWER(E36*$K$5, F36)),I36)</f>
        <v>0.460623016568843</v>
      </c>
      <c r="N36" s="61" t="n">
        <f aca="false">1+POWER(E36*$K$5,F36)</f>
        <v>1.13461187532329</v>
      </c>
      <c r="O36" s="61" t="n">
        <f aca="false">POWER(E36*$K$5,F36-1)</f>
        <v>0.673059376616461</v>
      </c>
      <c r="P36" s="61" t="n">
        <f aca="false">POWER(POWER(N36,I36)-O36,2)</f>
        <v>0.124036284834565</v>
      </c>
      <c r="Q36" s="61" t="n">
        <f aca="false">POWER(N36,I36*(H36+2))</f>
        <v>1.03055251213495</v>
      </c>
      <c r="R36" s="61" t="n">
        <f aca="false">G36*P36/Q36</f>
        <v>0.276825733536364</v>
      </c>
      <c r="AMJ36" s="0"/>
    </row>
    <row r="37" s="68" customFormat="true" ht="12.8" hidden="false" customHeight="false" outlineLevel="0" collapsed="false">
      <c r="A37" s="62" t="s">
        <v>738</v>
      </c>
      <c r="B37" s="62" t="s">
        <v>841</v>
      </c>
      <c r="C37" s="63" t="n">
        <v>0</v>
      </c>
      <c r="D37" s="64" t="n">
        <v>0.444</v>
      </c>
      <c r="E37" s="65" t="n">
        <v>0.0143</v>
      </c>
      <c r="F37" s="67" t="n">
        <v>1.126</v>
      </c>
      <c r="G37" s="63" t="n">
        <v>2.12</v>
      </c>
      <c r="H37" s="67" t="n">
        <v>2.357</v>
      </c>
      <c r="I37" s="67" t="n">
        <f aca="false">1-1/F37</f>
        <v>0.11190053285968</v>
      </c>
      <c r="J37" s="62" t="n">
        <v>2018</v>
      </c>
      <c r="M37" s="68" t="n">
        <f aca="false">C37+(D37-C37)/POWER((1+POWER(E37*$K$5, F37)),I37)</f>
        <v>0.433273388758592</v>
      </c>
      <c r="N37" s="68" t="n">
        <f aca="false">1+POWER(E37*$K$5,F37)</f>
        <v>1.24426888685059</v>
      </c>
      <c r="O37" s="68" t="n">
        <f aca="false">POWER(E37*$K$5,F37-1)</f>
        <v>0.854087016960098</v>
      </c>
      <c r="P37" s="68" t="n">
        <f aca="false">POWER(POWER(N37,I37)-O37,2)</f>
        <v>0.0291282919207562</v>
      </c>
      <c r="Q37" s="68" t="n">
        <f aca="false">POWER(N37,I37*(H37+2))</f>
        <v>1.11243718525227</v>
      </c>
      <c r="R37" s="68" t="n">
        <f aca="false">G37*P37/Q37</f>
        <v>0.0555105310130385</v>
      </c>
      <c r="AMJ37" s="0"/>
    </row>
    <row r="38" s="68" customFormat="true" ht="12.8" hidden="false" customHeight="false" outlineLevel="0" collapsed="false">
      <c r="A38" s="62" t="s">
        <v>735</v>
      </c>
      <c r="B38" s="62" t="s">
        <v>842</v>
      </c>
      <c r="C38" s="63" t="n">
        <v>0.01</v>
      </c>
      <c r="D38" s="64" t="n">
        <v>0.561</v>
      </c>
      <c r="E38" s="65" t="n">
        <v>0.0088</v>
      </c>
      <c r="F38" s="67" t="n">
        <v>1.158</v>
      </c>
      <c r="G38" s="63" t="n">
        <v>1.08</v>
      </c>
      <c r="H38" s="67" t="n">
        <v>-3.172</v>
      </c>
      <c r="I38" s="67" t="n">
        <f aca="false">1-1/F38</f>
        <v>0.136442141623489</v>
      </c>
      <c r="J38" s="62" t="n">
        <v>2018</v>
      </c>
      <c r="M38" s="68" t="n">
        <f aca="false">C38+(D38-C38)/POWER((1+POWER(E38*$K$5, F38)),I38)</f>
        <v>0.551642810193982</v>
      </c>
      <c r="N38" s="68" t="n">
        <f aca="false">1+POWER(E38*$K$5,F38)</f>
        <v>1.13375304236545</v>
      </c>
      <c r="O38" s="68" t="n">
        <f aca="false">POWER(E38*$K$5,F38-1)</f>
        <v>0.759960467985525</v>
      </c>
      <c r="P38" s="68" t="n">
        <f aca="false">POWER(POWER(N38,I38)-O38,2)</f>
        <v>0.0662110631722549</v>
      </c>
      <c r="Q38" s="68" t="n">
        <f aca="false">POWER(N38,I38*(H38+2))</f>
        <v>0.980126071909253</v>
      </c>
      <c r="R38" s="68" t="n">
        <f aca="false">G38*P38/Q38</f>
        <v>0.0729579084522669</v>
      </c>
      <c r="AMJ38" s="0"/>
    </row>
    <row r="39" s="68" customFormat="true" ht="12.8" hidden="false" customHeight="false" outlineLevel="0" collapsed="false">
      <c r="A39" s="62" t="s">
        <v>718</v>
      </c>
      <c r="B39" s="62" t="s">
        <v>843</v>
      </c>
      <c r="C39" s="63" t="n">
        <v>0.01</v>
      </c>
      <c r="D39" s="64" t="n">
        <v>0.573</v>
      </c>
      <c r="E39" s="65" t="n">
        <v>0.0279</v>
      </c>
      <c r="F39" s="67" t="n">
        <v>1.08</v>
      </c>
      <c r="G39" s="63" t="n">
        <v>9.69</v>
      </c>
      <c r="H39" s="67" t="n">
        <v>-6.091</v>
      </c>
      <c r="I39" s="67" t="n">
        <f aca="false">1-1/F39</f>
        <v>0.0740740740740742</v>
      </c>
      <c r="J39" s="62" t="n">
        <v>2018</v>
      </c>
      <c r="M39" s="68" t="n">
        <f aca="false">C39+(D39-C39)/POWER((1+POWER(E39*$K$5, F39)),I39)</f>
        <v>0.555473754270621</v>
      </c>
      <c r="N39" s="68" t="n">
        <f aca="false">1+POWER(E39*$K$5,F39)</f>
        <v>1.5325555743174</v>
      </c>
      <c r="O39" s="68" t="n">
        <f aca="false">POWER(E39*$K$5,F39-1)</f>
        <v>0.954400670819712</v>
      </c>
      <c r="P39" s="68" t="n">
        <f aca="false">POWER(POWER(N39,I39)-O39,2)</f>
        <v>0.00604189820581416</v>
      </c>
      <c r="Q39" s="68" t="n">
        <f aca="false">POWER(N39,I39*(H39+2))</f>
        <v>0.878642111794139</v>
      </c>
      <c r="R39" s="68" t="n">
        <f aca="false">G39*P39/Q39</f>
        <v>0.0666323555728413</v>
      </c>
      <c r="AMJ39" s="0"/>
    </row>
    <row r="40" s="74" customFormat="true" ht="12.8" hidden="false" customHeight="false" outlineLevel="0" collapsed="false">
      <c r="A40" s="69" t="s">
        <v>716</v>
      </c>
      <c r="B40" s="69" t="s">
        <v>844</v>
      </c>
      <c r="C40" s="70" t="n">
        <v>0.01</v>
      </c>
      <c r="D40" s="71" t="n">
        <v>0.394</v>
      </c>
      <c r="E40" s="72" t="n">
        <v>0.0033</v>
      </c>
      <c r="F40" s="73" t="n">
        <v>1.617</v>
      </c>
      <c r="G40" s="70" t="n">
        <v>2.5</v>
      </c>
      <c r="H40" s="73" t="n">
        <v>0.514</v>
      </c>
      <c r="I40" s="73" t="n">
        <f aca="false">1-1/F40</f>
        <v>0.381570810142239</v>
      </c>
      <c r="J40" s="69" t="n">
        <v>2018</v>
      </c>
      <c r="M40" s="74" t="n">
        <f aca="false">C40+(D40-C40)/POWER((1+POWER(E40*$K$5, F40)),I40)</f>
        <v>0.392207628050721</v>
      </c>
      <c r="N40" s="74" t="n">
        <f aca="false">1+POWER(E40*$K$5,F40)</f>
        <v>1.01233680055717</v>
      </c>
      <c r="O40" s="74" t="n">
        <f aca="false">POWER(E40*$K$5,F40-1)</f>
        <v>0.186921220563218</v>
      </c>
      <c r="P40" s="74" t="n">
        <f aca="false">POWER(POWER(N40,I40)-O40,2)</f>
        <v>0.668744998553272</v>
      </c>
      <c r="Q40" s="74" t="n">
        <f aca="false">POWER(N40,I40*(H40+2))</f>
        <v>1.01183134987379</v>
      </c>
      <c r="R40" s="74" t="n">
        <f aca="false">G40*P40/Q40</f>
        <v>1.65231339846479</v>
      </c>
      <c r="AMJ40" s="0"/>
    </row>
    <row r="41" s="74" customFormat="true" ht="12.8" hidden="false" customHeight="false" outlineLevel="0" collapsed="false">
      <c r="A41" s="69" t="s">
        <v>809</v>
      </c>
      <c r="B41" s="69" t="s">
        <v>845</v>
      </c>
      <c r="C41" s="70" t="n">
        <v>0.01</v>
      </c>
      <c r="D41" s="71" t="n">
        <v>0.41</v>
      </c>
      <c r="E41" s="72" t="n">
        <v>0.0078</v>
      </c>
      <c r="F41" s="73" t="n">
        <v>1.287</v>
      </c>
      <c r="G41" s="70" t="n">
        <v>2.79</v>
      </c>
      <c r="H41" s="73" t="n">
        <v>0</v>
      </c>
      <c r="I41" s="73" t="n">
        <f aca="false">1-1/F41</f>
        <v>0.222999222999223</v>
      </c>
      <c r="J41" s="69" t="n">
        <v>2018</v>
      </c>
      <c r="M41" s="74" t="n">
        <f aca="false">C41+(D41-C41)/POWER((1+POWER(E41*$K$5, F41)),I41)</f>
        <v>0.402263854352785</v>
      </c>
      <c r="N41" s="74" t="n">
        <f aca="false">1+POWER(E41*$K$5,F41)</f>
        <v>1.09152744899062</v>
      </c>
      <c r="O41" s="74" t="n">
        <f aca="false">POWER(E41*$K$5,F41-1)</f>
        <v>0.586714416606523</v>
      </c>
      <c r="P41" s="74" t="n">
        <f aca="false">POWER(POWER(N41,I41)-O41,2)</f>
        <v>0.187495386046912</v>
      </c>
      <c r="Q41" s="74" t="n">
        <f aca="false">POWER(N41,I41*(H41+2))</f>
        <v>1.03983253049337</v>
      </c>
      <c r="R41" s="74" t="n">
        <f aca="false">G41*P41/Q41</f>
        <v>0.503073438972602</v>
      </c>
      <c r="AMJ41" s="0"/>
    </row>
    <row r="42" s="80" customFormat="true" ht="12.8" hidden="false" customHeight="false" outlineLevel="0" collapsed="false">
      <c r="A42" s="75" t="s">
        <v>720</v>
      </c>
      <c r="B42" s="75" t="s">
        <v>853</v>
      </c>
      <c r="C42" s="76" t="n">
        <v>0</v>
      </c>
      <c r="D42" s="77" t="n">
        <v>0.889</v>
      </c>
      <c r="E42" s="78" t="n">
        <v>0.0097</v>
      </c>
      <c r="F42" s="79" t="n">
        <v>1.364</v>
      </c>
      <c r="G42" s="76" t="n">
        <v>1.46</v>
      </c>
      <c r="H42" s="79" t="n">
        <v>-0.665</v>
      </c>
      <c r="I42" s="79" t="n">
        <f aca="false">1-1/F42</f>
        <v>0.266862170087977</v>
      </c>
      <c r="J42" s="75" t="n">
        <v>2018</v>
      </c>
      <c r="M42" s="80" t="n">
        <f aca="false">C42+(D42-C42)/POWER((1+POWER(E42*$K$5, F42)),I42)</f>
        <v>0.86525002684996</v>
      </c>
      <c r="N42" s="80" t="n">
        <f aca="false">1+POWER(E42*$K$5,F42)</f>
        <v>1.10679761634531</v>
      </c>
      <c r="O42" s="80" t="n">
        <f aca="false">POWER(E42*$K$5,F42-1)</f>
        <v>0.550503177037678</v>
      </c>
      <c r="P42" s="80" t="n">
        <f aca="false">POWER(POWER(N42,I42)-O42,2)</f>
        <v>0.227477015048327</v>
      </c>
      <c r="Q42" s="80" t="n">
        <f aca="false">POWER(N42,I42*(H42+2))</f>
        <v>1.03681145381067</v>
      </c>
      <c r="R42" s="80" t="n">
        <f aca="false">G42*P42/Q42</f>
        <v>0.320324819666974</v>
      </c>
      <c r="AMJ42" s="0"/>
    </row>
    <row r="43" s="80" customFormat="true" ht="12.8" hidden="false" customHeight="false" outlineLevel="0" collapsed="false">
      <c r="A43" s="75" t="s">
        <v>704</v>
      </c>
      <c r="B43" s="75" t="s">
        <v>854</v>
      </c>
      <c r="C43" s="76" t="n">
        <v>0.01</v>
      </c>
      <c r="D43" s="77" t="n">
        <v>0.849</v>
      </c>
      <c r="E43" s="78" t="n">
        <v>0.0119</v>
      </c>
      <c r="F43" s="79" t="n">
        <v>1.272</v>
      </c>
      <c r="G43" s="76" t="n">
        <v>3.4</v>
      </c>
      <c r="H43" s="79" t="n">
        <v>-1.249</v>
      </c>
      <c r="I43" s="79" t="n">
        <f aca="false">1-1/F43</f>
        <v>0.213836477987421</v>
      </c>
      <c r="J43" s="75" t="n">
        <v>2018</v>
      </c>
      <c r="M43" s="80" t="n">
        <f aca="false">C43+(D43-C43)/POWER((1+POWER(E43*$K$5, F43)),I43)</f>
        <v>0.822630518528819</v>
      </c>
      <c r="N43" s="80" t="n">
        <f aca="false">1+POWER(E43*$K$5,F43)</f>
        <v>1.16106674769522</v>
      </c>
      <c r="O43" s="80" t="n">
        <f aca="false">POWER(E43*$K$5,F43-1)</f>
        <v>0.676751040736204</v>
      </c>
      <c r="P43" s="80" t="n">
        <f aca="false">POWER(POWER(N43,I43)-O43,2)</f>
        <v>0.126521417961963</v>
      </c>
      <c r="Q43" s="80" t="n">
        <f aca="false">POWER(N43,I43*(H43+2))</f>
        <v>1.02427245380681</v>
      </c>
      <c r="R43" s="80" t="n">
        <f aca="false">G43*P43/Q43</f>
        <v>0.419978902558488</v>
      </c>
      <c r="AMJ43" s="0"/>
    </row>
    <row r="44" s="80" customFormat="true" ht="12.8" hidden="false" customHeight="false" outlineLevel="0" collapsed="false">
      <c r="A44" s="75" t="s">
        <v>708</v>
      </c>
      <c r="B44" s="75" t="s">
        <v>855</v>
      </c>
      <c r="C44" s="76" t="n">
        <v>0.01</v>
      </c>
      <c r="D44" s="77" t="n">
        <v>0.58</v>
      </c>
      <c r="E44" s="78" t="n">
        <v>0.0127</v>
      </c>
      <c r="F44" s="79" t="n">
        <v>1.316</v>
      </c>
      <c r="G44" s="76" t="n">
        <v>35.95</v>
      </c>
      <c r="H44" s="79" t="n">
        <v>-0.786</v>
      </c>
      <c r="I44" s="79" t="n">
        <f aca="false">1-1/F44</f>
        <v>0.240121580547112</v>
      </c>
      <c r="J44" s="75" t="n">
        <v>2018</v>
      </c>
      <c r="M44" s="80" t="n">
        <f aca="false">C44+(D44-C44)/POWER((1+POWER(E44*$K$5, F44)),I44)</f>
        <v>0.559506877879272</v>
      </c>
      <c r="N44" s="80" t="n">
        <f aca="false">1+POWER(E44*$K$5,F44)</f>
        <v>1.16472562767562</v>
      </c>
      <c r="O44" s="80" t="n">
        <f aca="false">POWER(E44*$K$5,F44-1)</f>
        <v>0.648526093211106</v>
      </c>
      <c r="P44" s="80" t="n">
        <f aca="false">POWER(POWER(N44,I44)-O44,2)</f>
        <v>0.151140220207928</v>
      </c>
      <c r="Q44" s="80" t="n">
        <f aca="false">POWER(N44,I44*(H44+2))</f>
        <v>1.04545342990791</v>
      </c>
      <c r="R44" s="80" t="n">
        <f aca="false">G44*P44/Q44</f>
        <v>5.19725772668191</v>
      </c>
      <c r="AMJ44" s="0"/>
    </row>
    <row r="46" customFormat="false" ht="12.8" hidden="false" customHeight="false" outlineLevel="0" collapsed="false">
      <c r="A46" s="86" t="s">
        <v>856</v>
      </c>
      <c r="B46" s="86"/>
      <c r="C46" s="86"/>
      <c r="D46" s="86"/>
      <c r="E46" s="86"/>
      <c r="F46" s="86"/>
      <c r="G46" s="86"/>
      <c r="H46" s="86"/>
      <c r="I46" s="86"/>
      <c r="J46" s="86"/>
    </row>
    <row r="47" customFormat="false" ht="13.4" hidden="false" customHeight="false" outlineLevel="0" collapsed="false">
      <c r="A47" s="87" t="s">
        <v>857</v>
      </c>
      <c r="B47" s="87"/>
      <c r="C47" s="87"/>
      <c r="D47" s="87"/>
      <c r="E47" s="87"/>
      <c r="F47" s="87"/>
      <c r="G47" s="87"/>
      <c r="H47" s="87"/>
      <c r="I47" s="87"/>
      <c r="J47" s="87"/>
    </row>
    <row r="48" customFormat="false" ht="12.8" hidden="false" customHeight="false" outlineLevel="0" collapsed="false">
      <c r="A48" s="87" t="s">
        <v>858</v>
      </c>
      <c r="B48" s="87"/>
      <c r="C48" s="87"/>
      <c r="D48" s="87"/>
      <c r="E48" s="87"/>
      <c r="F48" s="87"/>
      <c r="G48" s="87"/>
      <c r="H48" s="87"/>
      <c r="I48" s="87"/>
      <c r="J48" s="87"/>
    </row>
    <row r="51" customFormat="false" ht="13.4" hidden="false" customHeight="false" outlineLevel="0" collapsed="false">
      <c r="A51" s="87" t="s">
        <v>859</v>
      </c>
      <c r="B51" s="87"/>
      <c r="C51" s="87"/>
      <c r="D51" s="87"/>
      <c r="E51" s="87"/>
      <c r="F51" s="87"/>
      <c r="G51" s="87"/>
      <c r="H51" s="87"/>
      <c r="I51" s="87"/>
      <c r="J51" s="87"/>
    </row>
    <row r="52" customFormat="false" ht="12.8" hidden="false" customHeight="false" outlineLevel="0" collapsed="false">
      <c r="A52" s="87" t="s">
        <v>860</v>
      </c>
      <c r="B52" s="87"/>
      <c r="C52" s="87"/>
      <c r="D52" s="87"/>
      <c r="E52" s="87"/>
      <c r="F52" s="87"/>
      <c r="G52" s="87"/>
      <c r="H52" s="87"/>
      <c r="I52" s="87"/>
      <c r="J52" s="87"/>
    </row>
    <row r="55" customFormat="false" ht="13.4" hidden="false" customHeight="false" outlineLevel="0" collapsed="false">
      <c r="A55" s="87" t="s">
        <v>861</v>
      </c>
      <c r="B55" s="87"/>
      <c r="C55" s="87"/>
      <c r="D55" s="87"/>
      <c r="E55" s="87"/>
      <c r="F55" s="87"/>
      <c r="G55" s="87"/>
      <c r="H55" s="87"/>
      <c r="I55" s="87"/>
      <c r="J55" s="87"/>
    </row>
    <row r="58" customFormat="false" ht="12.8" hidden="false" customHeight="false" outlineLevel="0" collapsed="false">
      <c r="A58" s="0" t="s">
        <v>862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LibreOffice/6.3.5.2$Linux_X86_64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2018-03-15T14:41:48Z</dcterms:created>
  <dc:creator/>
  <dc:description/>
  <dc:language>en-US</dc:language>
  <cp:lastModifiedBy/>
  <dcterms:modified xsi:type="dcterms:W3CDTF">2021-09-29T11:42:25Z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